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stateofwa-my.sharepoint.com/personal/marcl_dor_wa_gov/Documents/Desktop/"/>
    </mc:Choice>
  </mc:AlternateContent>
  <xr:revisionPtr revIDLastSave="0" documentId="8_{56E53BB4-1A27-471C-BD10-12A30B202054}" xr6:coauthVersionLast="47" xr6:coauthVersionMax="47" xr10:uidLastSave="{00000000-0000-0000-0000-000000000000}"/>
  <bookViews>
    <workbookView xWindow="-108" yWindow="-108" windowWidth="23256" windowHeight="12576" tabRatio="766" firstSheet="2" activeTab="2" xr2:uid="{00000000-000D-0000-FFFF-FFFF00000000}"/>
  </bookViews>
  <sheets>
    <sheet name="2023 Report" sheetId="35" state="hidden" r:id="rId1"/>
    <sheet name="2023 Responses" sheetId="36" state="hidden" r:id="rId2"/>
    <sheet name="2022 Report" sheetId="33" r:id="rId3"/>
    <sheet name="2022 Responses" sheetId="34" r:id="rId4"/>
    <sheet name="2021 Report" sheetId="32" r:id="rId5"/>
    <sheet name="2021 Responses" sheetId="30" r:id="rId6"/>
    <sheet name="2020 Report" sheetId="31" r:id="rId7"/>
    <sheet name="2020 Responses" sheetId="28" r:id="rId8"/>
    <sheet name="2019 Report " sheetId="26" r:id="rId9"/>
    <sheet name="2019 Responses" sheetId="25" r:id="rId10"/>
    <sheet name="2018 Responses" sheetId="1" state="veryHidden" r:id="rId11"/>
    <sheet name="2018 Report" sheetId="5" r:id="rId12"/>
    <sheet name="2017 Responses" sheetId="9" state="veryHidden" r:id="rId13"/>
    <sheet name="2017 Report" sheetId="10" r:id="rId14"/>
    <sheet name="2016 Responses" sheetId="12" state="veryHidden" r:id="rId15"/>
    <sheet name="2016 Report" sheetId="15" r:id="rId16"/>
    <sheet name="2015 Responses" sheetId="16" state="veryHidden" r:id="rId17"/>
    <sheet name="2015 Report" sheetId="14" r:id="rId18"/>
    <sheet name="Data Viewer by AY" sheetId="8" r:id="rId19"/>
    <sheet name="Data Viewer by County Original" sheetId="20" state="veryHidden" r:id="rId20"/>
    <sheet name="Data Viewer by County" sheetId="23" r:id="rId21"/>
  </sheets>
  <externalReferences>
    <externalReference r:id="rId22"/>
  </externalReferences>
  <definedNames>
    <definedName name="_xlnm._FilterDatabase" localSheetId="10" hidden="1">'2018 Responses'!$A$3:$U$41</definedName>
    <definedName name="_xlnm._FilterDatabase" localSheetId="9" hidden="1">'2019 Responses'!$A$3:$U$41</definedName>
    <definedName name="_xlnm._FilterDatabase" localSheetId="7" hidden="1">'2020 Responses'!$A$3:$U$41</definedName>
    <definedName name="_xlnm._FilterDatabase" localSheetId="5" hidden="1">'2021 Responses'!$A$3:$U$41</definedName>
    <definedName name="_xlnm._FilterDatabase" localSheetId="3" hidden="1">'2022 Responses'!$A$3:$U$41</definedName>
    <definedName name="_xlnm._FilterDatabase" localSheetId="1" hidden="1">'2023 Responses'!$A$3:$U$41</definedName>
    <definedName name="_xlnm.Print_Area" localSheetId="18">'Data Viewer by AY'!$A$1:$T$69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3" i="34" l="1"/>
  <c r="I11" i="23"/>
  <c r="H11" i="23"/>
  <c r="G11" i="23"/>
  <c r="T88" i="8"/>
  <c r="Q88" i="8"/>
  <c r="N88" i="8"/>
  <c r="K88" i="8"/>
  <c r="H88" i="8"/>
  <c r="E88" i="8"/>
  <c r="B88" i="8"/>
  <c r="B87" i="8"/>
  <c r="T8" i="8"/>
  <c r="T7" i="8"/>
  <c r="T4" i="8"/>
  <c r="Q8" i="8"/>
  <c r="Q7" i="8"/>
  <c r="Q4" i="8"/>
  <c r="N8" i="8"/>
  <c r="N7" i="8"/>
  <c r="N4" i="8"/>
  <c r="K8" i="8"/>
  <c r="K7" i="8"/>
  <c r="K4" i="8"/>
  <c r="H8" i="8"/>
  <c r="H7" i="8"/>
  <c r="H4" i="8"/>
  <c r="E8" i="8"/>
  <c r="E7" i="8"/>
  <c r="E4" i="8"/>
  <c r="B8" i="8"/>
  <c r="B7" i="8"/>
  <c r="B4" i="8"/>
  <c r="F10" i="23"/>
  <c r="F11" i="23"/>
  <c r="F12" i="23"/>
  <c r="E11" i="23"/>
  <c r="D11" i="23"/>
  <c r="E22" i="8"/>
  <c r="C11" i="23"/>
  <c r="B22" i="8"/>
  <c r="I10" i="23"/>
  <c r="T32" i="8"/>
  <c r="AB41" i="36"/>
  <c r="Y41" i="36"/>
  <c r="U41" i="36"/>
  <c r="Q41" i="36"/>
  <c r="M41" i="36"/>
  <c r="I41" i="36"/>
  <c r="E41" i="36"/>
  <c r="AB40" i="36"/>
  <c r="R40" i="35" s="1"/>
  <c r="Y40" i="36"/>
  <c r="U40" i="36"/>
  <c r="N40" i="35" s="1"/>
  <c r="Q40" i="36"/>
  <c r="M40" i="36"/>
  <c r="I40" i="36"/>
  <c r="E40" i="36"/>
  <c r="B40" i="35" s="1"/>
  <c r="AB39" i="36"/>
  <c r="Y39" i="36"/>
  <c r="U39" i="36"/>
  <c r="Q39" i="36"/>
  <c r="K39" i="35" s="1"/>
  <c r="M39" i="36"/>
  <c r="I39" i="36"/>
  <c r="E39" i="36"/>
  <c r="AB38" i="36"/>
  <c r="R38" i="35" s="1"/>
  <c r="Y38" i="36"/>
  <c r="U38" i="36"/>
  <c r="N38" i="35" s="1"/>
  <c r="U38" i="35" s="1"/>
  <c r="Q38" i="36"/>
  <c r="M38" i="36"/>
  <c r="H38" i="35" s="1"/>
  <c r="S38" i="35" s="1"/>
  <c r="I38" i="36"/>
  <c r="E38" i="36"/>
  <c r="AB37" i="36"/>
  <c r="Y37" i="36"/>
  <c r="U37" i="36"/>
  <c r="Q37" i="36"/>
  <c r="M37" i="36"/>
  <c r="I37" i="36"/>
  <c r="E37" i="36"/>
  <c r="AB36" i="36"/>
  <c r="Y36" i="36"/>
  <c r="U36" i="36"/>
  <c r="N36" i="35" s="1"/>
  <c r="U36" i="35" s="1"/>
  <c r="Q36" i="36"/>
  <c r="M36" i="36"/>
  <c r="H36" i="35" s="1"/>
  <c r="I36" i="36"/>
  <c r="E36" i="36"/>
  <c r="B36" i="35" s="1"/>
  <c r="AB35" i="36"/>
  <c r="Y35" i="36"/>
  <c r="U35" i="36"/>
  <c r="Q35" i="36"/>
  <c r="K35" i="35" s="1"/>
  <c r="M35" i="36"/>
  <c r="I35" i="36"/>
  <c r="E35" i="36"/>
  <c r="AB34" i="36"/>
  <c r="R34" i="35" s="1"/>
  <c r="Y34" i="36"/>
  <c r="U34" i="36"/>
  <c r="Q34" i="36"/>
  <c r="M34" i="36"/>
  <c r="H34" i="35" s="1"/>
  <c r="I34" i="36"/>
  <c r="E34" i="36"/>
  <c r="B34" i="35" s="1"/>
  <c r="AB33" i="36"/>
  <c r="Y33" i="36"/>
  <c r="U33" i="36"/>
  <c r="Q33" i="36"/>
  <c r="M33" i="36"/>
  <c r="I33" i="36"/>
  <c r="E33" i="36"/>
  <c r="AB32" i="36"/>
  <c r="R32" i="35" s="1"/>
  <c r="Y32" i="36"/>
  <c r="U32" i="36"/>
  <c r="N32" i="35" s="1"/>
  <c r="Q32" i="36"/>
  <c r="M32" i="36"/>
  <c r="I32" i="36"/>
  <c r="E32" i="36"/>
  <c r="B32" i="35" s="1"/>
  <c r="AB31" i="36"/>
  <c r="Y31" i="36"/>
  <c r="U31" i="36"/>
  <c r="Q31" i="36"/>
  <c r="K31" i="35" s="1"/>
  <c r="M31" i="36"/>
  <c r="I31" i="36"/>
  <c r="E31" i="36"/>
  <c r="AB30" i="36"/>
  <c r="R30" i="35" s="1"/>
  <c r="Y30" i="36"/>
  <c r="U30" i="36"/>
  <c r="N30" i="35" s="1"/>
  <c r="U30" i="35" s="1"/>
  <c r="Q30" i="36"/>
  <c r="M30" i="36"/>
  <c r="H30" i="35" s="1"/>
  <c r="S30" i="35" s="1"/>
  <c r="I30" i="36"/>
  <c r="E30" i="36"/>
  <c r="AB29" i="36"/>
  <c r="Y29" i="36"/>
  <c r="U29" i="36"/>
  <c r="Q29" i="36"/>
  <c r="M29" i="36"/>
  <c r="I29" i="36"/>
  <c r="E29" i="36"/>
  <c r="AB28" i="36"/>
  <c r="Y28" i="36"/>
  <c r="U28" i="36"/>
  <c r="N28" i="35" s="1"/>
  <c r="U28" i="35" s="1"/>
  <c r="Q28" i="36"/>
  <c r="M28" i="36"/>
  <c r="H28" i="35" s="1"/>
  <c r="I28" i="36"/>
  <c r="E28" i="36"/>
  <c r="B28" i="35" s="1"/>
  <c r="AB27" i="36"/>
  <c r="Y27" i="36"/>
  <c r="U27" i="36"/>
  <c r="Q27" i="36"/>
  <c r="K27" i="35" s="1"/>
  <c r="M27" i="36"/>
  <c r="I27" i="36"/>
  <c r="E27" i="36"/>
  <c r="AB26" i="36"/>
  <c r="R26" i="35" s="1"/>
  <c r="Y26" i="36"/>
  <c r="U26" i="36"/>
  <c r="Q26" i="36"/>
  <c r="M26" i="36"/>
  <c r="H26" i="35" s="1"/>
  <c r="I26" i="36"/>
  <c r="E26" i="36"/>
  <c r="B26" i="35" s="1"/>
  <c r="AB25" i="36"/>
  <c r="Y25" i="36"/>
  <c r="U25" i="36"/>
  <c r="Q25" i="36"/>
  <c r="M25" i="36"/>
  <c r="I25" i="36"/>
  <c r="E25" i="36"/>
  <c r="AB24" i="36"/>
  <c r="R24" i="35" s="1"/>
  <c r="Y24" i="36"/>
  <c r="U24" i="36"/>
  <c r="N24" i="35" s="1"/>
  <c r="Q24" i="36"/>
  <c r="M24" i="36"/>
  <c r="I24" i="36"/>
  <c r="E24" i="36"/>
  <c r="B24" i="35" s="1"/>
  <c r="AB23" i="36"/>
  <c r="Y23" i="36"/>
  <c r="U23" i="36"/>
  <c r="Q23" i="36"/>
  <c r="K23" i="35" s="1"/>
  <c r="M23" i="36"/>
  <c r="I23" i="36"/>
  <c r="E23" i="36"/>
  <c r="AB22" i="36"/>
  <c r="R22" i="35" s="1"/>
  <c r="Y22" i="36"/>
  <c r="U22" i="36"/>
  <c r="N22" i="35" s="1"/>
  <c r="U22" i="35" s="1"/>
  <c r="Q22" i="36"/>
  <c r="M22" i="36"/>
  <c r="H22" i="35" s="1"/>
  <c r="S22" i="35" s="1"/>
  <c r="I22" i="36"/>
  <c r="E22" i="36"/>
  <c r="AB21" i="36"/>
  <c r="Y21" i="36"/>
  <c r="U21" i="36"/>
  <c r="Q21" i="36"/>
  <c r="M21" i="36"/>
  <c r="I21" i="36"/>
  <c r="E21" i="36"/>
  <c r="AB20" i="36"/>
  <c r="Y20" i="36"/>
  <c r="U20" i="36"/>
  <c r="N20" i="35" s="1"/>
  <c r="U20" i="35" s="1"/>
  <c r="Q20" i="36"/>
  <c r="M20" i="36"/>
  <c r="H20" i="35" s="1"/>
  <c r="I20" i="36"/>
  <c r="E20" i="36"/>
  <c r="B20" i="35" s="1"/>
  <c r="AB19" i="36"/>
  <c r="Y19" i="36"/>
  <c r="U19" i="36"/>
  <c r="Q19" i="36"/>
  <c r="K19" i="35" s="1"/>
  <c r="M19" i="36"/>
  <c r="I19" i="36"/>
  <c r="E19" i="36"/>
  <c r="AB18" i="36"/>
  <c r="R18" i="35" s="1"/>
  <c r="Y18" i="36"/>
  <c r="U18" i="36"/>
  <c r="Q18" i="36"/>
  <c r="M18" i="36"/>
  <c r="H18" i="35" s="1"/>
  <c r="I18" i="36"/>
  <c r="E18" i="36"/>
  <c r="B18" i="35" s="1"/>
  <c r="AB17" i="36"/>
  <c r="Y17" i="36"/>
  <c r="U17" i="36"/>
  <c r="Q17" i="36"/>
  <c r="M17" i="36"/>
  <c r="I17" i="36"/>
  <c r="E17" i="36"/>
  <c r="AB16" i="36"/>
  <c r="R16" i="35" s="1"/>
  <c r="Y16" i="36"/>
  <c r="U16" i="36"/>
  <c r="N16" i="35" s="1"/>
  <c r="Q16" i="36"/>
  <c r="M16" i="36"/>
  <c r="I16" i="36"/>
  <c r="E16" i="36"/>
  <c r="B16" i="35" s="1"/>
  <c r="AB15" i="36"/>
  <c r="Y15" i="36"/>
  <c r="U15" i="36"/>
  <c r="Q15" i="36"/>
  <c r="K15" i="35" s="1"/>
  <c r="M15" i="36"/>
  <c r="I15" i="36"/>
  <c r="E15" i="36"/>
  <c r="AB14" i="36"/>
  <c r="R14" i="35" s="1"/>
  <c r="Y14" i="36"/>
  <c r="U14" i="36"/>
  <c r="N14" i="35" s="1"/>
  <c r="U14" i="35" s="1"/>
  <c r="Q14" i="36"/>
  <c r="M14" i="36"/>
  <c r="H14" i="35" s="1"/>
  <c r="S14" i="35" s="1"/>
  <c r="I14" i="36"/>
  <c r="E14" i="36"/>
  <c r="AB13" i="36"/>
  <c r="Y13" i="36"/>
  <c r="U13" i="36"/>
  <c r="Q13" i="36"/>
  <c r="M13" i="36"/>
  <c r="I13" i="36"/>
  <c r="E13" i="36"/>
  <c r="AB12" i="36"/>
  <c r="Y12" i="36"/>
  <c r="U12" i="36"/>
  <c r="N12" i="35" s="1"/>
  <c r="U12" i="35" s="1"/>
  <c r="Q12" i="36"/>
  <c r="M12" i="36"/>
  <c r="H12" i="35" s="1"/>
  <c r="I12" i="36"/>
  <c r="E12" i="36"/>
  <c r="B12" i="35" s="1"/>
  <c r="AB11" i="36"/>
  <c r="Y11" i="36"/>
  <c r="U11" i="36"/>
  <c r="Q11" i="36"/>
  <c r="K11" i="35" s="1"/>
  <c r="M11" i="36"/>
  <c r="I11" i="36"/>
  <c r="E11" i="36"/>
  <c r="AB10" i="36"/>
  <c r="R10" i="35" s="1"/>
  <c r="Y10" i="36"/>
  <c r="U10" i="36"/>
  <c r="Q10" i="36"/>
  <c r="M10" i="36"/>
  <c r="H10" i="35" s="1"/>
  <c r="I10" i="36"/>
  <c r="E10" i="36"/>
  <c r="B10" i="35" s="1"/>
  <c r="AB9" i="36"/>
  <c r="Y9" i="36"/>
  <c r="U9" i="36"/>
  <c r="Q9" i="36"/>
  <c r="M9" i="36"/>
  <c r="I9" i="36"/>
  <c r="E9" i="36"/>
  <c r="AB8" i="36"/>
  <c r="R8" i="35" s="1"/>
  <c r="Y8" i="36"/>
  <c r="U8" i="36"/>
  <c r="N8" i="35" s="1"/>
  <c r="Q8" i="36"/>
  <c r="M8" i="36"/>
  <c r="I8" i="36"/>
  <c r="E8" i="36"/>
  <c r="B8" i="35" s="1"/>
  <c r="AB7" i="36"/>
  <c r="Y7" i="36"/>
  <c r="U7" i="36"/>
  <c r="Q7" i="36"/>
  <c r="K7" i="35" s="1"/>
  <c r="M7" i="36"/>
  <c r="I7" i="36"/>
  <c r="E7" i="36"/>
  <c r="AB6" i="36"/>
  <c r="R6" i="35" s="1"/>
  <c r="Y6" i="36"/>
  <c r="U6" i="36"/>
  <c r="N6" i="35" s="1"/>
  <c r="U6" i="35" s="1"/>
  <c r="Q6" i="36"/>
  <c r="M6" i="36"/>
  <c r="H6" i="35" s="1"/>
  <c r="S6" i="35" s="1"/>
  <c r="I6" i="36"/>
  <c r="E6" i="36"/>
  <c r="AB5" i="36"/>
  <c r="Y5" i="36"/>
  <c r="U5" i="36"/>
  <c r="Q5" i="36"/>
  <c r="M5" i="36"/>
  <c r="I5" i="36"/>
  <c r="E5" i="36"/>
  <c r="AB4" i="36"/>
  <c r="Y4" i="36"/>
  <c r="U4" i="36"/>
  <c r="N4" i="35" s="1"/>
  <c r="Q4" i="36"/>
  <c r="M4" i="36"/>
  <c r="H4" i="35" s="1"/>
  <c r="H43" i="35" s="1"/>
  <c r="I4" i="36"/>
  <c r="E4" i="36"/>
  <c r="B4" i="35" s="1"/>
  <c r="AB3" i="36"/>
  <c r="Y3" i="36"/>
  <c r="U3" i="36"/>
  <c r="Q3" i="36"/>
  <c r="K3" i="35" s="1"/>
  <c r="M3" i="36"/>
  <c r="I3" i="36"/>
  <c r="E3" i="36"/>
  <c r="U41" i="35"/>
  <c r="R41" i="35"/>
  <c r="Q41" i="35"/>
  <c r="N41" i="35"/>
  <c r="K41" i="35"/>
  <c r="H41" i="35"/>
  <c r="E41" i="35"/>
  <c r="B41" i="35"/>
  <c r="T41" i="35" s="1"/>
  <c r="Q40" i="35"/>
  <c r="K40" i="35"/>
  <c r="H40" i="35"/>
  <c r="E40" i="35"/>
  <c r="U39" i="35"/>
  <c r="S39" i="35"/>
  <c r="R39" i="35"/>
  <c r="Q39" i="35"/>
  <c r="N39" i="35"/>
  <c r="H39" i="35"/>
  <c r="E39" i="35"/>
  <c r="B39" i="35"/>
  <c r="Q38" i="35"/>
  <c r="K38" i="35"/>
  <c r="E38" i="35"/>
  <c r="B38" i="35"/>
  <c r="U37" i="35"/>
  <c r="R37" i="35"/>
  <c r="Q37" i="35"/>
  <c r="N37" i="35"/>
  <c r="K37" i="35"/>
  <c r="H37" i="35"/>
  <c r="E37" i="35"/>
  <c r="B37" i="35"/>
  <c r="T37" i="35" s="1"/>
  <c r="R36" i="35"/>
  <c r="Q36" i="35"/>
  <c r="K36" i="35"/>
  <c r="E36" i="35"/>
  <c r="U35" i="35"/>
  <c r="S35" i="35"/>
  <c r="R35" i="35"/>
  <c r="Q35" i="35"/>
  <c r="N35" i="35"/>
  <c r="H35" i="35"/>
  <c r="E35" i="35"/>
  <c r="B35" i="35"/>
  <c r="Q34" i="35"/>
  <c r="N34" i="35"/>
  <c r="K34" i="35"/>
  <c r="E34" i="35"/>
  <c r="U33" i="35"/>
  <c r="R33" i="35"/>
  <c r="Q33" i="35"/>
  <c r="N33" i="35"/>
  <c r="K33" i="35"/>
  <c r="H33" i="35"/>
  <c r="E33" i="35"/>
  <c r="B33" i="35"/>
  <c r="T33" i="35" s="1"/>
  <c r="Q32" i="35"/>
  <c r="K32" i="35"/>
  <c r="H32" i="35"/>
  <c r="E32" i="35"/>
  <c r="U31" i="35"/>
  <c r="S31" i="35"/>
  <c r="R31" i="35"/>
  <c r="Q31" i="35"/>
  <c r="N31" i="35"/>
  <c r="H31" i="35"/>
  <c r="E31" i="35"/>
  <c r="B31" i="35"/>
  <c r="Q30" i="35"/>
  <c r="K30" i="35"/>
  <c r="E30" i="35"/>
  <c r="B30" i="35"/>
  <c r="U29" i="35"/>
  <c r="R29" i="35"/>
  <c r="Q29" i="35"/>
  <c r="N29" i="35"/>
  <c r="K29" i="35"/>
  <c r="H29" i="35"/>
  <c r="E29" i="35"/>
  <c r="B29" i="35"/>
  <c r="T29" i="35" s="1"/>
  <c r="R28" i="35"/>
  <c r="Q28" i="35"/>
  <c r="K28" i="35"/>
  <c r="E28" i="35"/>
  <c r="U27" i="35"/>
  <c r="S27" i="35"/>
  <c r="R27" i="35"/>
  <c r="Q27" i="35"/>
  <c r="N27" i="35"/>
  <c r="H27" i="35"/>
  <c r="E27" i="35"/>
  <c r="B27" i="35"/>
  <c r="Q26" i="35"/>
  <c r="N26" i="35"/>
  <c r="K26" i="35"/>
  <c r="E26" i="35"/>
  <c r="U25" i="35"/>
  <c r="R25" i="35"/>
  <c r="Q25" i="35"/>
  <c r="N25" i="35"/>
  <c r="K25" i="35"/>
  <c r="H25" i="35"/>
  <c r="S25" i="35" s="1"/>
  <c r="E25" i="35"/>
  <c r="B25" i="35"/>
  <c r="T25" i="35" s="1"/>
  <c r="Q24" i="35"/>
  <c r="K24" i="35"/>
  <c r="H24" i="35"/>
  <c r="E24" i="35"/>
  <c r="U23" i="35"/>
  <c r="S23" i="35"/>
  <c r="R23" i="35"/>
  <c r="Q23" i="35"/>
  <c r="N23" i="35"/>
  <c r="H23" i="35"/>
  <c r="E23" i="35"/>
  <c r="B23" i="35"/>
  <c r="Q22" i="35"/>
  <c r="K22" i="35"/>
  <c r="E22" i="35"/>
  <c r="B22" i="35"/>
  <c r="U21" i="35"/>
  <c r="R21" i="35"/>
  <c r="Q21" i="35"/>
  <c r="N21" i="35"/>
  <c r="K21" i="35"/>
  <c r="H21" i="35"/>
  <c r="S21" i="35" s="1"/>
  <c r="E21" i="35"/>
  <c r="B21" i="35"/>
  <c r="T21" i="35" s="1"/>
  <c r="R20" i="35"/>
  <c r="Q20" i="35"/>
  <c r="K20" i="35"/>
  <c r="E20" i="35"/>
  <c r="U19" i="35"/>
  <c r="S19" i="35"/>
  <c r="R19" i="35"/>
  <c r="Q19" i="35"/>
  <c r="N19" i="35"/>
  <c r="H19" i="35"/>
  <c r="E19" i="35"/>
  <c r="B19" i="35"/>
  <c r="Q18" i="35"/>
  <c r="N18" i="35"/>
  <c r="K18" i="35"/>
  <c r="E18" i="35"/>
  <c r="U17" i="35"/>
  <c r="R17" i="35"/>
  <c r="Q17" i="35"/>
  <c r="N17" i="35"/>
  <c r="K17" i="35"/>
  <c r="H17" i="35"/>
  <c r="S17" i="35" s="1"/>
  <c r="E17" i="35"/>
  <c r="B17" i="35"/>
  <c r="T17" i="35" s="1"/>
  <c r="Q16" i="35"/>
  <c r="K16" i="35"/>
  <c r="H16" i="35"/>
  <c r="E16" i="35"/>
  <c r="U15" i="35"/>
  <c r="S15" i="35"/>
  <c r="R15" i="35"/>
  <c r="Q15" i="35"/>
  <c r="N15" i="35"/>
  <c r="H15" i="35"/>
  <c r="E15" i="35"/>
  <c r="B15" i="35"/>
  <c r="Q14" i="35"/>
  <c r="K14" i="35"/>
  <c r="E14" i="35"/>
  <c r="B14" i="35"/>
  <c r="U13" i="35"/>
  <c r="R13" i="35"/>
  <c r="Q13" i="35"/>
  <c r="N13" i="35"/>
  <c r="K13" i="35"/>
  <c r="H13" i="35"/>
  <c r="S13" i="35" s="1"/>
  <c r="E13" i="35"/>
  <c r="B13" i="35"/>
  <c r="T13" i="35" s="1"/>
  <c r="R12" i="35"/>
  <c r="Q12" i="35"/>
  <c r="K12" i="35"/>
  <c r="E12" i="35"/>
  <c r="U11" i="35"/>
  <c r="S11" i="35"/>
  <c r="R11" i="35"/>
  <c r="Q11" i="35"/>
  <c r="N11" i="35"/>
  <c r="H11" i="35"/>
  <c r="E11" i="35"/>
  <c r="B11" i="35"/>
  <c r="Q10" i="35"/>
  <c r="N10" i="35"/>
  <c r="K10" i="35"/>
  <c r="E10" i="35"/>
  <c r="U9" i="35"/>
  <c r="R9" i="35"/>
  <c r="Q9" i="35"/>
  <c r="N9" i="35"/>
  <c r="K9" i="35"/>
  <c r="H9" i="35"/>
  <c r="E9" i="35"/>
  <c r="B9" i="35"/>
  <c r="T9" i="35" s="1"/>
  <c r="Q8" i="35"/>
  <c r="K8" i="35"/>
  <c r="H8" i="35"/>
  <c r="E8" i="35"/>
  <c r="U7" i="35"/>
  <c r="S7" i="35"/>
  <c r="R7" i="35"/>
  <c r="Q7" i="35"/>
  <c r="N7" i="35"/>
  <c r="H7" i="35"/>
  <c r="E7" i="35"/>
  <c r="B7" i="35"/>
  <c r="Q6" i="35"/>
  <c r="K6" i="35"/>
  <c r="E6" i="35"/>
  <c r="B6" i="35"/>
  <c r="U5" i="35"/>
  <c r="R5" i="35"/>
  <c r="Q5" i="35"/>
  <c r="N5" i="35"/>
  <c r="K5" i="35"/>
  <c r="H5" i="35"/>
  <c r="S5" i="35" s="1"/>
  <c r="E5" i="35"/>
  <c r="B5" i="35"/>
  <c r="T5" i="35" s="1"/>
  <c r="R4" i="35"/>
  <c r="Q4" i="35"/>
  <c r="K4" i="35"/>
  <c r="E4" i="35"/>
  <c r="U3" i="35"/>
  <c r="S3" i="35"/>
  <c r="R3" i="35"/>
  <c r="R42" i="35" s="1"/>
  <c r="Q3" i="35"/>
  <c r="Q43" i="35" s="1"/>
  <c r="N3" i="35"/>
  <c r="H3" i="35"/>
  <c r="E3" i="35"/>
  <c r="D43" i="35" s="1"/>
  <c r="B3" i="35"/>
  <c r="I9" i="23"/>
  <c r="AB41" i="34"/>
  <c r="Y41" i="34"/>
  <c r="U41" i="34"/>
  <c r="Q41" i="34"/>
  <c r="M41" i="34"/>
  <c r="I41" i="34"/>
  <c r="E41" i="34"/>
  <c r="AB40" i="34"/>
  <c r="R40" i="33" s="1"/>
  <c r="Y40" i="34"/>
  <c r="U40" i="34"/>
  <c r="Q40" i="34"/>
  <c r="M40" i="34"/>
  <c r="I40" i="34"/>
  <c r="E40" i="34"/>
  <c r="AB39" i="34"/>
  <c r="Y39" i="34"/>
  <c r="Q39" i="33" s="1"/>
  <c r="U39" i="34"/>
  <c r="Q39" i="34"/>
  <c r="M39" i="34"/>
  <c r="I39" i="34"/>
  <c r="E39" i="34"/>
  <c r="AB38" i="34"/>
  <c r="Y38" i="34"/>
  <c r="U38" i="34"/>
  <c r="N38" i="33" s="1"/>
  <c r="Q38" i="34"/>
  <c r="K38" i="33" s="1"/>
  <c r="M38" i="34"/>
  <c r="H38" i="33" s="1"/>
  <c r="I38" i="34"/>
  <c r="E38" i="33" s="1"/>
  <c r="E38" i="34"/>
  <c r="B38" i="33" s="1"/>
  <c r="AB37" i="34"/>
  <c r="Y37" i="34"/>
  <c r="Q37" i="33" s="1"/>
  <c r="U37" i="34"/>
  <c r="N37" i="33" s="1"/>
  <c r="Q37" i="34"/>
  <c r="K37" i="33" s="1"/>
  <c r="M37" i="34"/>
  <c r="H37" i="33" s="1"/>
  <c r="I37" i="34"/>
  <c r="E37" i="33" s="1"/>
  <c r="E37" i="34"/>
  <c r="AB36" i="34"/>
  <c r="Y36" i="34"/>
  <c r="U36" i="34"/>
  <c r="Q36" i="34"/>
  <c r="K36" i="33" s="1"/>
  <c r="M36" i="34"/>
  <c r="H36" i="33" s="1"/>
  <c r="I36" i="34"/>
  <c r="E36" i="34"/>
  <c r="AB35" i="34"/>
  <c r="Y35" i="34"/>
  <c r="Q35" i="33" s="1"/>
  <c r="U35" i="34"/>
  <c r="N35" i="33" s="1"/>
  <c r="Q35" i="34"/>
  <c r="K35" i="33" s="1"/>
  <c r="M35" i="34"/>
  <c r="I35" i="34"/>
  <c r="E35" i="33" s="1"/>
  <c r="E35" i="34"/>
  <c r="B35" i="33" s="1"/>
  <c r="AB34" i="34"/>
  <c r="Y34" i="34"/>
  <c r="U34" i="34"/>
  <c r="Q34" i="34"/>
  <c r="M34" i="34"/>
  <c r="I34" i="34"/>
  <c r="E34" i="33" s="1"/>
  <c r="E34" i="34"/>
  <c r="B34" i="33" s="1"/>
  <c r="AB33" i="34"/>
  <c r="Y33" i="34"/>
  <c r="Q33" i="33" s="1"/>
  <c r="U33" i="34"/>
  <c r="N33" i="33" s="1"/>
  <c r="Q33" i="34"/>
  <c r="K33" i="33" s="1"/>
  <c r="M33" i="34"/>
  <c r="I33" i="34"/>
  <c r="E33" i="33" s="1"/>
  <c r="E33" i="34"/>
  <c r="B33" i="33" s="1"/>
  <c r="AB32" i="34"/>
  <c r="R32" i="33" s="1"/>
  <c r="Y32" i="34"/>
  <c r="Q32" i="33" s="1"/>
  <c r="U32" i="34"/>
  <c r="N32" i="33" s="1"/>
  <c r="Q32" i="34"/>
  <c r="K32" i="33" s="1"/>
  <c r="M32" i="34"/>
  <c r="I32" i="34"/>
  <c r="E32" i="33" s="1"/>
  <c r="E32" i="34"/>
  <c r="AB31" i="34"/>
  <c r="Y31" i="34"/>
  <c r="Q31" i="33" s="1"/>
  <c r="U31" i="34"/>
  <c r="Q31" i="34"/>
  <c r="M31" i="34"/>
  <c r="I31" i="34"/>
  <c r="E31" i="34"/>
  <c r="AB30" i="34"/>
  <c r="Y30" i="34"/>
  <c r="U30" i="34"/>
  <c r="N30" i="33" s="1"/>
  <c r="Q30" i="34"/>
  <c r="K30" i="33" s="1"/>
  <c r="M30" i="34"/>
  <c r="I30" i="34"/>
  <c r="E30" i="33" s="1"/>
  <c r="E30" i="34"/>
  <c r="B30" i="33" s="1"/>
  <c r="AB29" i="34"/>
  <c r="Y29" i="34"/>
  <c r="U29" i="34"/>
  <c r="N29" i="33" s="1"/>
  <c r="U29" i="33" s="1"/>
  <c r="Q29" i="34"/>
  <c r="K29" i="33" s="1"/>
  <c r="M29" i="34"/>
  <c r="I29" i="34"/>
  <c r="E29" i="34"/>
  <c r="AB28" i="34"/>
  <c r="Y28" i="34"/>
  <c r="U28" i="34"/>
  <c r="Q28" i="34"/>
  <c r="M28" i="34"/>
  <c r="H28" i="33" s="1"/>
  <c r="I28" i="34"/>
  <c r="E28" i="34"/>
  <c r="AB27" i="34"/>
  <c r="Y27" i="34"/>
  <c r="U27" i="34"/>
  <c r="Q27" i="34"/>
  <c r="M27" i="34"/>
  <c r="I27" i="34"/>
  <c r="E27" i="33" s="1"/>
  <c r="E27" i="34"/>
  <c r="AB26" i="34"/>
  <c r="Y26" i="34"/>
  <c r="Q26" i="33" s="1"/>
  <c r="U26" i="34"/>
  <c r="Q26" i="34"/>
  <c r="K26" i="33" s="1"/>
  <c r="M26" i="34"/>
  <c r="H26" i="33" s="1"/>
  <c r="I26" i="34"/>
  <c r="E26" i="33" s="1"/>
  <c r="E26" i="34"/>
  <c r="B26" i="33" s="1"/>
  <c r="AB25" i="34"/>
  <c r="Y25" i="34"/>
  <c r="U25" i="34"/>
  <c r="Q25" i="34"/>
  <c r="M25" i="34"/>
  <c r="I25" i="34"/>
  <c r="E25" i="34"/>
  <c r="B25" i="33" s="1"/>
  <c r="AB24" i="34"/>
  <c r="R24" i="33" s="1"/>
  <c r="Y24" i="34"/>
  <c r="U24" i="34"/>
  <c r="Q24" i="34"/>
  <c r="M24" i="34"/>
  <c r="I24" i="34"/>
  <c r="E24" i="34"/>
  <c r="AB23" i="34"/>
  <c r="Y23" i="34"/>
  <c r="Q23" i="33" s="1"/>
  <c r="Q6" i="8" s="1"/>
  <c r="U23" i="34"/>
  <c r="N23" i="33" s="1"/>
  <c r="N6" i="8" s="1"/>
  <c r="M23" i="34"/>
  <c r="H23" i="33" s="1"/>
  <c r="I23" i="34"/>
  <c r="E23" i="33" s="1"/>
  <c r="E23" i="34"/>
  <c r="AB22" i="34"/>
  <c r="Y22" i="34"/>
  <c r="Q22" i="33" s="1"/>
  <c r="U22" i="34"/>
  <c r="N22" i="33" s="1"/>
  <c r="U22" i="33" s="1"/>
  <c r="Q22" i="34"/>
  <c r="M22" i="34"/>
  <c r="I22" i="34"/>
  <c r="E22" i="34"/>
  <c r="AB21" i="34"/>
  <c r="Y21" i="34"/>
  <c r="U21" i="34"/>
  <c r="N21" i="33" s="1"/>
  <c r="Q21" i="34"/>
  <c r="K21" i="33" s="1"/>
  <c r="M21" i="34"/>
  <c r="I21" i="34"/>
  <c r="E21" i="34"/>
  <c r="AB20" i="34"/>
  <c r="Y20" i="34"/>
  <c r="U20" i="34"/>
  <c r="Q20" i="34"/>
  <c r="K20" i="33" s="1"/>
  <c r="M20" i="34"/>
  <c r="H20" i="33" s="1"/>
  <c r="S20" i="33" s="1"/>
  <c r="I20" i="34"/>
  <c r="E20" i="34"/>
  <c r="AB19" i="34"/>
  <c r="Y19" i="34"/>
  <c r="U19" i="34"/>
  <c r="Q19" i="34"/>
  <c r="M19" i="34"/>
  <c r="I19" i="34"/>
  <c r="E19" i="33" s="1"/>
  <c r="E19" i="34"/>
  <c r="AB18" i="34"/>
  <c r="Y18" i="34"/>
  <c r="U18" i="34"/>
  <c r="Q18" i="34"/>
  <c r="M18" i="34"/>
  <c r="I18" i="34"/>
  <c r="E18" i="34"/>
  <c r="B18" i="33" s="1"/>
  <c r="AB17" i="34"/>
  <c r="Y17" i="34"/>
  <c r="U17" i="34"/>
  <c r="Q17" i="34"/>
  <c r="M17" i="34"/>
  <c r="I17" i="34"/>
  <c r="E17" i="33" s="1"/>
  <c r="E17" i="34"/>
  <c r="B17" i="33" s="1"/>
  <c r="AB16" i="34"/>
  <c r="R16" i="33" s="1"/>
  <c r="Y16" i="34"/>
  <c r="U16" i="34"/>
  <c r="Q16" i="34"/>
  <c r="K16" i="33" s="1"/>
  <c r="M16" i="34"/>
  <c r="H16" i="33" s="1"/>
  <c r="I16" i="34"/>
  <c r="E16" i="33" s="1"/>
  <c r="E16" i="34"/>
  <c r="B16" i="33" s="1"/>
  <c r="AB15" i="34"/>
  <c r="Y15" i="34"/>
  <c r="Q15" i="33" s="1"/>
  <c r="U15" i="34"/>
  <c r="Q15" i="34"/>
  <c r="K15" i="33" s="1"/>
  <c r="M15" i="34"/>
  <c r="I15" i="34"/>
  <c r="E15" i="34"/>
  <c r="B15" i="33" s="1"/>
  <c r="AB14" i="34"/>
  <c r="Y14" i="34"/>
  <c r="U14" i="34"/>
  <c r="N14" i="33" s="1"/>
  <c r="Q14" i="34"/>
  <c r="K14" i="33" s="1"/>
  <c r="M14" i="34"/>
  <c r="H14" i="33" s="1"/>
  <c r="I14" i="34"/>
  <c r="E14" i="33" s="1"/>
  <c r="E14" i="34"/>
  <c r="AB13" i="34"/>
  <c r="Y13" i="34"/>
  <c r="U13" i="34"/>
  <c r="N13" i="33" s="1"/>
  <c r="Q13" i="34"/>
  <c r="K13" i="33" s="1"/>
  <c r="M13" i="34"/>
  <c r="H13" i="33" s="1"/>
  <c r="I13" i="34"/>
  <c r="E13" i="33" s="1"/>
  <c r="E13" i="34"/>
  <c r="B13" i="33" s="1"/>
  <c r="AB12" i="34"/>
  <c r="Y12" i="34"/>
  <c r="U12" i="34"/>
  <c r="Q12" i="34"/>
  <c r="M12" i="34"/>
  <c r="H12" i="33" s="1"/>
  <c r="S12" i="33" s="1"/>
  <c r="I12" i="34"/>
  <c r="E12" i="34"/>
  <c r="AB11" i="34"/>
  <c r="Y11" i="34"/>
  <c r="Q11" i="33" s="1"/>
  <c r="U11" i="34"/>
  <c r="N11" i="33" s="1"/>
  <c r="Q11" i="34"/>
  <c r="K11" i="33" s="1"/>
  <c r="M11" i="34"/>
  <c r="I11" i="34"/>
  <c r="E11" i="33" s="1"/>
  <c r="E11" i="34"/>
  <c r="B11" i="33" s="1"/>
  <c r="AB10" i="34"/>
  <c r="Y10" i="34"/>
  <c r="U10" i="34"/>
  <c r="Q10" i="34"/>
  <c r="M10" i="34"/>
  <c r="I10" i="34"/>
  <c r="E10" i="33" s="1"/>
  <c r="E10" i="34"/>
  <c r="B10" i="33" s="1"/>
  <c r="AB9" i="34"/>
  <c r="Y9" i="34"/>
  <c r="U9" i="34"/>
  <c r="Q9" i="34"/>
  <c r="M9" i="34"/>
  <c r="I9" i="34"/>
  <c r="E9" i="33" s="1"/>
  <c r="E9" i="34"/>
  <c r="B9" i="33" s="1"/>
  <c r="U9" i="33" s="1"/>
  <c r="AB8" i="34"/>
  <c r="R8" i="33" s="1"/>
  <c r="Y8" i="34"/>
  <c r="U8" i="34"/>
  <c r="N8" i="33" s="1"/>
  <c r="Q8" i="34"/>
  <c r="K8" i="33" s="1"/>
  <c r="M8" i="34"/>
  <c r="H8" i="33" s="1"/>
  <c r="I8" i="34"/>
  <c r="E8" i="33" s="1"/>
  <c r="E8" i="34"/>
  <c r="B8" i="33" s="1"/>
  <c r="AB7" i="34"/>
  <c r="Y7" i="34"/>
  <c r="Q7" i="33" s="1"/>
  <c r="U7" i="34"/>
  <c r="Q7" i="34"/>
  <c r="M7" i="34"/>
  <c r="I7" i="34"/>
  <c r="E7" i="33" s="1"/>
  <c r="E7" i="34"/>
  <c r="B7" i="33" s="1"/>
  <c r="AB6" i="34"/>
  <c r="Y6" i="34"/>
  <c r="Q6" i="33" s="1"/>
  <c r="U6" i="34"/>
  <c r="N6" i="33" s="1"/>
  <c r="Q6" i="34"/>
  <c r="M6" i="34"/>
  <c r="I6" i="34"/>
  <c r="E6" i="34"/>
  <c r="AB5" i="34"/>
  <c r="Y5" i="34"/>
  <c r="Q5" i="33" s="1"/>
  <c r="Q5" i="8" s="1"/>
  <c r="U5" i="34"/>
  <c r="N5" i="33" s="1"/>
  <c r="N5" i="8" s="1"/>
  <c r="Q5" i="34"/>
  <c r="M5" i="34"/>
  <c r="H5" i="33" s="1"/>
  <c r="H5" i="8" s="1"/>
  <c r="I5" i="34"/>
  <c r="E5" i="33" s="1"/>
  <c r="E5" i="8" s="1"/>
  <c r="E5" i="34"/>
  <c r="B5" i="33" s="1"/>
  <c r="B5" i="8" s="1"/>
  <c r="AB4" i="34"/>
  <c r="Y4" i="34"/>
  <c r="U4" i="34"/>
  <c r="N4" i="33" s="1"/>
  <c r="Q4" i="34"/>
  <c r="M4" i="34"/>
  <c r="H4" i="33" s="1"/>
  <c r="S4" i="33" s="1"/>
  <c r="I4" i="34"/>
  <c r="E4" i="34"/>
  <c r="AB3" i="34"/>
  <c r="Y3" i="34"/>
  <c r="U3" i="34"/>
  <c r="N3" i="33" s="1"/>
  <c r="Q3" i="34"/>
  <c r="K3" i="33" s="1"/>
  <c r="M3" i="34"/>
  <c r="H3" i="33" s="1"/>
  <c r="S3" i="33" s="1"/>
  <c r="I3" i="34"/>
  <c r="E3" i="33" s="1"/>
  <c r="E3" i="34"/>
  <c r="R41" i="33"/>
  <c r="Q41" i="33"/>
  <c r="N41" i="33"/>
  <c r="K41" i="33"/>
  <c r="H41" i="33"/>
  <c r="E41" i="33"/>
  <c r="B41" i="33"/>
  <c r="Q40" i="33"/>
  <c r="N40" i="33"/>
  <c r="K40" i="33"/>
  <c r="H40" i="33"/>
  <c r="E40" i="33"/>
  <c r="B40" i="33"/>
  <c r="S39" i="33"/>
  <c r="R39" i="33"/>
  <c r="N39" i="33"/>
  <c r="K39" i="33"/>
  <c r="H39" i="33"/>
  <c r="E39" i="33"/>
  <c r="B39" i="33"/>
  <c r="U39" i="33" s="1"/>
  <c r="R38" i="33"/>
  <c r="Q38" i="33"/>
  <c r="R37" i="33"/>
  <c r="B37" i="33"/>
  <c r="R36" i="33"/>
  <c r="Q36" i="33"/>
  <c r="N36" i="33"/>
  <c r="E36" i="33"/>
  <c r="B36" i="33"/>
  <c r="R35" i="33"/>
  <c r="H35" i="33"/>
  <c r="R34" i="33"/>
  <c r="Q34" i="33"/>
  <c r="N34" i="33"/>
  <c r="K34" i="33"/>
  <c r="H34" i="33"/>
  <c r="R33" i="33"/>
  <c r="H33" i="33"/>
  <c r="H32" i="33"/>
  <c r="B32" i="33"/>
  <c r="S32" i="33" s="1"/>
  <c r="S31" i="33"/>
  <c r="R31" i="33"/>
  <c r="N31" i="33"/>
  <c r="U31" i="33" s="1"/>
  <c r="K31" i="33"/>
  <c r="H31" i="33"/>
  <c r="E31" i="33"/>
  <c r="B31" i="33"/>
  <c r="R30" i="33"/>
  <c r="Q30" i="33"/>
  <c r="H30" i="33"/>
  <c r="R29" i="33"/>
  <c r="Q29" i="33"/>
  <c r="H29" i="33"/>
  <c r="E29" i="33"/>
  <c r="B29" i="33"/>
  <c r="R28" i="33"/>
  <c r="Q28" i="33"/>
  <c r="N28" i="33"/>
  <c r="K28" i="33"/>
  <c r="E28" i="33"/>
  <c r="B28" i="33"/>
  <c r="U27" i="33"/>
  <c r="R27" i="33"/>
  <c r="Q27" i="33"/>
  <c r="N27" i="33"/>
  <c r="K27" i="33"/>
  <c r="H27" i="33"/>
  <c r="B27" i="33"/>
  <c r="R26" i="33"/>
  <c r="N26" i="33"/>
  <c r="R25" i="33"/>
  <c r="Q25" i="33"/>
  <c r="N25" i="33"/>
  <c r="K25" i="33"/>
  <c r="H25" i="33"/>
  <c r="E25" i="33"/>
  <c r="Q24" i="33"/>
  <c r="N24" i="33"/>
  <c r="U24" i="33" s="1"/>
  <c r="K24" i="33"/>
  <c r="H24" i="33"/>
  <c r="S24" i="33" s="1"/>
  <c r="E24" i="33"/>
  <c r="B24" i="33"/>
  <c r="R23" i="33"/>
  <c r="K23" i="33"/>
  <c r="F13" i="23" s="1"/>
  <c r="B23" i="33"/>
  <c r="C13" i="23" s="1"/>
  <c r="C25" i="23" s="1"/>
  <c r="R22" i="33"/>
  <c r="K22" i="33"/>
  <c r="H22" i="33"/>
  <c r="E22" i="33"/>
  <c r="B22" i="33"/>
  <c r="T22" i="33" s="1"/>
  <c r="R21" i="33"/>
  <c r="Q21" i="33"/>
  <c r="H21" i="33"/>
  <c r="E21" i="33"/>
  <c r="B21" i="33"/>
  <c r="R20" i="33"/>
  <c r="Q20" i="33"/>
  <c r="N20" i="33"/>
  <c r="E20" i="33"/>
  <c r="B20" i="33"/>
  <c r="U19" i="33"/>
  <c r="S19" i="33"/>
  <c r="R19" i="33"/>
  <c r="Q19" i="33"/>
  <c r="N19" i="33"/>
  <c r="K19" i="33"/>
  <c r="H19" i="33"/>
  <c r="B19" i="33"/>
  <c r="R18" i="33"/>
  <c r="Q18" i="33"/>
  <c r="N18" i="33"/>
  <c r="K18" i="33"/>
  <c r="H18" i="33"/>
  <c r="E18" i="33"/>
  <c r="R17" i="33"/>
  <c r="Q17" i="33"/>
  <c r="N17" i="33"/>
  <c r="K17" i="33"/>
  <c r="H17" i="33"/>
  <c r="Q16" i="33"/>
  <c r="N16" i="33"/>
  <c r="R15" i="33"/>
  <c r="N15" i="33"/>
  <c r="H15" i="33"/>
  <c r="E15" i="33"/>
  <c r="R14" i="33"/>
  <c r="Q14" i="33"/>
  <c r="B14" i="33"/>
  <c r="R13" i="33"/>
  <c r="Q13" i="33"/>
  <c r="R12" i="33"/>
  <c r="Q12" i="33"/>
  <c r="N12" i="33"/>
  <c r="K12" i="33"/>
  <c r="E12" i="33"/>
  <c r="B12" i="33"/>
  <c r="R11" i="33"/>
  <c r="H11" i="33"/>
  <c r="R10" i="33"/>
  <c r="Q10" i="33"/>
  <c r="N10" i="33"/>
  <c r="K10" i="33"/>
  <c r="H10" i="33"/>
  <c r="R9" i="33"/>
  <c r="Q9" i="33"/>
  <c r="N9" i="33"/>
  <c r="K9" i="33"/>
  <c r="H9" i="33"/>
  <c r="Q8" i="33"/>
  <c r="R7" i="33"/>
  <c r="N7" i="33"/>
  <c r="K7" i="33"/>
  <c r="H7" i="33"/>
  <c r="R6" i="33"/>
  <c r="K6" i="33"/>
  <c r="H6" i="33"/>
  <c r="E6" i="33"/>
  <c r="B6" i="33"/>
  <c r="T6" i="33" s="1"/>
  <c r="R5" i="33"/>
  <c r="K5" i="33"/>
  <c r="K5" i="8" s="1"/>
  <c r="R4" i="33"/>
  <c r="Q4" i="33"/>
  <c r="K4" i="33"/>
  <c r="E4" i="33"/>
  <c r="B4" i="33"/>
  <c r="T4" i="33" s="1"/>
  <c r="R3" i="33"/>
  <c r="Q3" i="33"/>
  <c r="B3" i="33"/>
  <c r="B20" i="32"/>
  <c r="T28" i="8"/>
  <c r="T87" i="8"/>
  <c r="T86" i="8"/>
  <c r="T85" i="8"/>
  <c r="Q87" i="8"/>
  <c r="Q86" i="8"/>
  <c r="Q15" i="8"/>
  <c r="Q16" i="8"/>
  <c r="Q13" i="8"/>
  <c r="N87" i="8"/>
  <c r="N86" i="8"/>
  <c r="N84" i="8"/>
  <c r="K87" i="8"/>
  <c r="K86" i="8"/>
  <c r="K84" i="8"/>
  <c r="H87" i="8"/>
  <c r="H86" i="8"/>
  <c r="H85" i="8"/>
  <c r="H84" i="8"/>
  <c r="E87" i="8"/>
  <c r="E86" i="8"/>
  <c r="E84" i="8"/>
  <c r="E32" i="8"/>
  <c r="E31" i="8"/>
  <c r="E30" i="8"/>
  <c r="E29" i="8"/>
  <c r="E28" i="8"/>
  <c r="E85" i="8"/>
  <c r="B86" i="8"/>
  <c r="T21" i="8"/>
  <c r="T22" i="8"/>
  <c r="T23" i="8"/>
  <c r="T24" i="8"/>
  <c r="T20" i="8"/>
  <c r="T13" i="8"/>
  <c r="T15" i="8"/>
  <c r="T16" i="8"/>
  <c r="T12" i="8"/>
  <c r="E36" i="28"/>
  <c r="Q9" i="30"/>
  <c r="Q9" i="28"/>
  <c r="M17" i="25"/>
  <c r="Y26" i="25"/>
  <c r="U26" i="25"/>
  <c r="Q26" i="25"/>
  <c r="M26" i="25"/>
  <c r="I26" i="25"/>
  <c r="E26" i="25"/>
  <c r="I37" i="30"/>
  <c r="T29" i="8"/>
  <c r="T30" i="8"/>
  <c r="Q22" i="8"/>
  <c r="Q23" i="8"/>
  <c r="Q24" i="8"/>
  <c r="N22" i="8"/>
  <c r="N23" i="8"/>
  <c r="N24" i="8"/>
  <c r="K22" i="8"/>
  <c r="K23" i="8"/>
  <c r="K24" i="8"/>
  <c r="H22" i="8"/>
  <c r="H23" i="8"/>
  <c r="H24" i="8"/>
  <c r="E23" i="8"/>
  <c r="E24" i="8"/>
  <c r="B23" i="8"/>
  <c r="B24" i="8"/>
  <c r="Q29" i="8"/>
  <c r="Q30" i="8"/>
  <c r="Q32" i="8"/>
  <c r="Q28" i="8"/>
  <c r="N29" i="8"/>
  <c r="N30" i="8"/>
  <c r="N32" i="8"/>
  <c r="N28" i="8"/>
  <c r="K29" i="8"/>
  <c r="K30" i="8"/>
  <c r="K32" i="8"/>
  <c r="K28" i="8"/>
  <c r="H29" i="8"/>
  <c r="H30" i="8"/>
  <c r="H32" i="8"/>
  <c r="H28" i="8"/>
  <c r="B29" i="8"/>
  <c r="B30" i="8"/>
  <c r="B32" i="8"/>
  <c r="B28" i="8"/>
  <c r="N13" i="8"/>
  <c r="N15" i="8"/>
  <c r="N16" i="8"/>
  <c r="K13" i="8"/>
  <c r="K14" i="8"/>
  <c r="K15" i="8"/>
  <c r="K16" i="8"/>
  <c r="H13" i="8"/>
  <c r="H15" i="8"/>
  <c r="H16" i="8"/>
  <c r="E13" i="8"/>
  <c r="E15" i="8"/>
  <c r="E16" i="8"/>
  <c r="B13" i="8"/>
  <c r="B15" i="8"/>
  <c r="B16" i="8"/>
  <c r="Q40" i="32"/>
  <c r="N40" i="32"/>
  <c r="K40" i="32"/>
  <c r="H40" i="32"/>
  <c r="E40" i="32"/>
  <c r="B40" i="32"/>
  <c r="Q36" i="32"/>
  <c r="N36" i="32"/>
  <c r="K36" i="32"/>
  <c r="H36" i="32"/>
  <c r="E36" i="32"/>
  <c r="B36" i="32"/>
  <c r="Q20" i="32"/>
  <c r="N20" i="32"/>
  <c r="K20" i="32"/>
  <c r="H20" i="32"/>
  <c r="E20" i="32"/>
  <c r="U40" i="32"/>
  <c r="U36" i="32"/>
  <c r="U20" i="32"/>
  <c r="Q20" i="31"/>
  <c r="N20" i="31"/>
  <c r="K20" i="31"/>
  <c r="H20" i="31"/>
  <c r="E20" i="31"/>
  <c r="B20" i="31"/>
  <c r="K8" i="31"/>
  <c r="S35" i="31"/>
  <c r="U20" i="31"/>
  <c r="D6" i="23"/>
  <c r="C6" i="23"/>
  <c r="T81" i="8"/>
  <c r="T84" i="8"/>
  <c r="B81" i="8"/>
  <c r="B84" i="8"/>
  <c r="T83" i="8"/>
  <c r="N83" i="8"/>
  <c r="K83" i="8"/>
  <c r="H83" i="8"/>
  <c r="E83" i="8"/>
  <c r="B83" i="8"/>
  <c r="T82" i="8"/>
  <c r="N82" i="8"/>
  <c r="K82" i="8"/>
  <c r="H82" i="8"/>
  <c r="E82" i="8"/>
  <c r="B82" i="8"/>
  <c r="N81" i="8"/>
  <c r="K81" i="8"/>
  <c r="H81" i="8"/>
  <c r="E81" i="8"/>
  <c r="Q81" i="8"/>
  <c r="I29" i="25"/>
  <c r="M12" i="25"/>
  <c r="Q84" i="8"/>
  <c r="Q83" i="8"/>
  <c r="Q82" i="8"/>
  <c r="Q63" i="8"/>
  <c r="Q64" i="8"/>
  <c r="Q65" i="8"/>
  <c r="Q66" i="8"/>
  <c r="Q62" i="8"/>
  <c r="Q45" i="8"/>
  <c r="N63" i="8"/>
  <c r="N64" i="8"/>
  <c r="N65" i="8"/>
  <c r="N66" i="8"/>
  <c r="N62" i="8"/>
  <c r="N45" i="8"/>
  <c r="K63" i="8"/>
  <c r="K64" i="8"/>
  <c r="K65" i="8"/>
  <c r="K66" i="8"/>
  <c r="K62" i="8"/>
  <c r="K45" i="8"/>
  <c r="H63" i="8"/>
  <c r="H64" i="8"/>
  <c r="H65" i="8"/>
  <c r="H66" i="8"/>
  <c r="H62" i="8"/>
  <c r="E63" i="8"/>
  <c r="E64" i="8"/>
  <c r="E65" i="8"/>
  <c r="E66" i="8"/>
  <c r="E62" i="8"/>
  <c r="E45" i="8"/>
  <c r="B66" i="8"/>
  <c r="B65" i="8"/>
  <c r="B64" i="8"/>
  <c r="B63" i="8"/>
  <c r="B62" i="8"/>
  <c r="B45" i="8"/>
  <c r="B71" i="8"/>
  <c r="E71" i="8"/>
  <c r="H71" i="8"/>
  <c r="K71" i="8"/>
  <c r="N71" i="8"/>
  <c r="Q71" i="8"/>
  <c r="B72" i="8"/>
  <c r="E72" i="8"/>
  <c r="H72" i="8"/>
  <c r="K72" i="8"/>
  <c r="N72" i="8"/>
  <c r="Q72" i="8"/>
  <c r="B73" i="8"/>
  <c r="E73" i="8"/>
  <c r="H73" i="8"/>
  <c r="K73" i="8"/>
  <c r="N73" i="8"/>
  <c r="Q73" i="8"/>
  <c r="B74" i="8"/>
  <c r="E74" i="8"/>
  <c r="H74" i="8"/>
  <c r="K74" i="8"/>
  <c r="N74" i="8"/>
  <c r="Q74" i="8"/>
  <c r="B75" i="8"/>
  <c r="E75" i="8"/>
  <c r="H75" i="8"/>
  <c r="K75" i="8"/>
  <c r="N75" i="8"/>
  <c r="Q75" i="8"/>
  <c r="H13" i="23" l="1"/>
  <c r="G13" i="23"/>
  <c r="K6" i="8"/>
  <c r="K9" i="8" s="1"/>
  <c r="H6" i="8"/>
  <c r="H9" i="8" s="1"/>
  <c r="E13" i="23"/>
  <c r="D13" i="23"/>
  <c r="E6" i="8"/>
  <c r="E9" i="8" s="1"/>
  <c r="U23" i="33"/>
  <c r="S23" i="33"/>
  <c r="B6" i="8"/>
  <c r="B9" i="8" s="1"/>
  <c r="S16" i="33"/>
  <c r="T15" i="33"/>
  <c r="S15" i="33"/>
  <c r="U15" i="33"/>
  <c r="U11" i="33"/>
  <c r="S11" i="33"/>
  <c r="U37" i="33"/>
  <c r="S7" i="33"/>
  <c r="U7" i="33"/>
  <c r="U38" i="33"/>
  <c r="U32" i="33"/>
  <c r="U30" i="33"/>
  <c r="T14" i="33"/>
  <c r="S8" i="33"/>
  <c r="U8" i="33"/>
  <c r="U16" i="33"/>
  <c r="Q9" i="8"/>
  <c r="N9" i="8"/>
  <c r="T26" i="35"/>
  <c r="S26" i="35"/>
  <c r="U26" i="35"/>
  <c r="T34" i="35"/>
  <c r="S34" i="35"/>
  <c r="U34" i="35"/>
  <c r="T10" i="35"/>
  <c r="S10" i="35"/>
  <c r="U10" i="35"/>
  <c r="K43" i="35"/>
  <c r="J43" i="35"/>
  <c r="K42" i="35"/>
  <c r="U4" i="35"/>
  <c r="S8" i="35"/>
  <c r="T8" i="35"/>
  <c r="T16" i="35"/>
  <c r="S16" i="35"/>
  <c r="T24" i="35"/>
  <c r="S24" i="35"/>
  <c r="S32" i="35"/>
  <c r="T32" i="35"/>
  <c r="T40" i="35"/>
  <c r="S40" i="35"/>
  <c r="T18" i="35"/>
  <c r="S18" i="35"/>
  <c r="U18" i="35"/>
  <c r="B42" i="35"/>
  <c r="T7" i="35"/>
  <c r="T11" i="35"/>
  <c r="T15" i="35"/>
  <c r="T19" i="35"/>
  <c r="T23" i="35"/>
  <c r="T27" i="35"/>
  <c r="T31" i="35"/>
  <c r="T35" i="35"/>
  <c r="T39" i="35"/>
  <c r="G43" i="35"/>
  <c r="N43" i="35"/>
  <c r="B43" i="35"/>
  <c r="T4" i="35"/>
  <c r="S4" i="35"/>
  <c r="U8" i="35"/>
  <c r="T12" i="35"/>
  <c r="S12" i="35"/>
  <c r="U16" i="35"/>
  <c r="S20" i="35"/>
  <c r="T20" i="35"/>
  <c r="U24" i="35"/>
  <c r="T28" i="35"/>
  <c r="S28" i="35"/>
  <c r="U32" i="35"/>
  <c r="T36" i="35"/>
  <c r="S36" i="35"/>
  <c r="U40" i="35"/>
  <c r="T6" i="35"/>
  <c r="T14" i="35"/>
  <c r="T22" i="35"/>
  <c r="T30" i="35"/>
  <c r="T38" i="35"/>
  <c r="E42" i="35"/>
  <c r="E43" i="35"/>
  <c r="T3" i="35"/>
  <c r="H42" i="35"/>
  <c r="N42" i="35"/>
  <c r="S9" i="35"/>
  <c r="S29" i="35"/>
  <c r="S33" i="35"/>
  <c r="S37" i="35"/>
  <c r="S41" i="35"/>
  <c r="Q42" i="35"/>
  <c r="U3" i="33"/>
  <c r="Q43" i="33"/>
  <c r="U5" i="33"/>
  <c r="T35" i="33"/>
  <c r="T30" i="33"/>
  <c r="T29" i="33"/>
  <c r="K43" i="33"/>
  <c r="T28" i="33"/>
  <c r="T37" i="33"/>
  <c r="T12" i="33"/>
  <c r="T23" i="33"/>
  <c r="S27" i="33"/>
  <c r="T36" i="33"/>
  <c r="T41" i="33"/>
  <c r="T25" i="33"/>
  <c r="T17" i="33"/>
  <c r="T33" i="33"/>
  <c r="T21" i="33"/>
  <c r="T38" i="33"/>
  <c r="T7" i="33"/>
  <c r="T13" i="33"/>
  <c r="T20" i="33"/>
  <c r="T31" i="33"/>
  <c r="U25" i="33"/>
  <c r="U6" i="33"/>
  <c r="U14" i="33"/>
  <c r="S28" i="33"/>
  <c r="S36" i="33"/>
  <c r="U36" i="33"/>
  <c r="U21" i="33"/>
  <c r="U28" i="33"/>
  <c r="U41" i="33"/>
  <c r="U13" i="33"/>
  <c r="U20" i="33"/>
  <c r="U17" i="33"/>
  <c r="U12" i="33"/>
  <c r="S35" i="33"/>
  <c r="U40" i="33"/>
  <c r="U4" i="33"/>
  <c r="U33" i="33"/>
  <c r="U35" i="33"/>
  <c r="T10" i="33"/>
  <c r="S10" i="33"/>
  <c r="U10" i="33"/>
  <c r="R42" i="33"/>
  <c r="T27" i="33"/>
  <c r="T19" i="33"/>
  <c r="T40" i="33"/>
  <c r="T26" i="33"/>
  <c r="S26" i="33"/>
  <c r="U26" i="33"/>
  <c r="T11" i="33"/>
  <c r="B42" i="33"/>
  <c r="T32" i="33"/>
  <c r="D43" i="33"/>
  <c r="E43" i="33"/>
  <c r="E42" i="33"/>
  <c r="T18" i="33"/>
  <c r="S18" i="33"/>
  <c r="U18" i="33"/>
  <c r="H43" i="33"/>
  <c r="T24" i="33"/>
  <c r="T16" i="33"/>
  <c r="T34" i="33"/>
  <c r="U34" i="33"/>
  <c r="S34" i="33"/>
  <c r="N43" i="33"/>
  <c r="T8" i="33"/>
  <c r="T3" i="33"/>
  <c r="T39" i="33"/>
  <c r="H42" i="33"/>
  <c r="G43" i="33"/>
  <c r="S40" i="33"/>
  <c r="K42" i="33"/>
  <c r="N42" i="33"/>
  <c r="J43" i="33"/>
  <c r="S5" i="33"/>
  <c r="T5" i="8" s="1"/>
  <c r="S9" i="33"/>
  <c r="S13" i="33"/>
  <c r="S17" i="33"/>
  <c r="S21" i="33"/>
  <c r="S25" i="33"/>
  <c r="S29" i="33"/>
  <c r="S33" i="33"/>
  <c r="S37" i="33"/>
  <c r="S41" i="33"/>
  <c r="Q42" i="33"/>
  <c r="T5" i="33"/>
  <c r="T9" i="33"/>
  <c r="S6" i="33"/>
  <c r="S14" i="33"/>
  <c r="S22" i="33"/>
  <c r="S30" i="33"/>
  <c r="S38" i="33"/>
  <c r="B43" i="33"/>
  <c r="D25" i="23" s="1"/>
  <c r="S20" i="32"/>
  <c r="S36" i="32"/>
  <c r="S40" i="32"/>
  <c r="S20" i="31"/>
  <c r="N76" i="8"/>
  <c r="E76" i="8"/>
  <c r="K76" i="8"/>
  <c r="H76" i="8"/>
  <c r="B76" i="8"/>
  <c r="E67" i="8"/>
  <c r="N67" i="8"/>
  <c r="H67" i="8"/>
  <c r="B67" i="8"/>
  <c r="K67" i="8"/>
  <c r="I13" i="23" l="1"/>
  <c r="T6" i="8"/>
  <c r="E3" i="26"/>
  <c r="AB41" i="30"/>
  <c r="R41" i="32" s="1"/>
  <c r="Y41" i="30"/>
  <c r="Q41" i="32" s="1"/>
  <c r="U41" i="30"/>
  <c r="N41" i="32" s="1"/>
  <c r="Q41" i="30"/>
  <c r="K41" i="32" s="1"/>
  <c r="M41" i="30"/>
  <c r="H41" i="32" s="1"/>
  <c r="I41" i="30"/>
  <c r="E41" i="32" s="1"/>
  <c r="E41" i="30"/>
  <c r="B41" i="32" s="1"/>
  <c r="AB40" i="30"/>
  <c r="R40" i="32" s="1"/>
  <c r="T40" i="32" s="1"/>
  <c r="Y40" i="30"/>
  <c r="U40" i="30"/>
  <c r="Q40" i="30"/>
  <c r="M40" i="30"/>
  <c r="I40" i="30"/>
  <c r="E40" i="30"/>
  <c r="AB39" i="30"/>
  <c r="R39" i="32" s="1"/>
  <c r="Y39" i="30"/>
  <c r="Q39" i="32" s="1"/>
  <c r="U39" i="30"/>
  <c r="N39" i="32" s="1"/>
  <c r="Q39" i="30"/>
  <c r="K39" i="32" s="1"/>
  <c r="M39" i="30"/>
  <c r="H39" i="32" s="1"/>
  <c r="I39" i="30"/>
  <c r="E39" i="32" s="1"/>
  <c r="E39" i="30"/>
  <c r="B39" i="32" s="1"/>
  <c r="AB38" i="30"/>
  <c r="R38" i="32" s="1"/>
  <c r="Y38" i="30"/>
  <c r="Q38" i="32" s="1"/>
  <c r="U38" i="30"/>
  <c r="N38" i="32" s="1"/>
  <c r="Q38" i="30"/>
  <c r="K38" i="32" s="1"/>
  <c r="M38" i="30"/>
  <c r="H38" i="32" s="1"/>
  <c r="I38" i="30"/>
  <c r="E38" i="32" s="1"/>
  <c r="E38" i="30"/>
  <c r="B38" i="32" s="1"/>
  <c r="AB37" i="30"/>
  <c r="R37" i="32" s="1"/>
  <c r="Y37" i="30"/>
  <c r="Q37" i="32" s="1"/>
  <c r="U37" i="30"/>
  <c r="N37" i="32" s="1"/>
  <c r="Q37" i="30"/>
  <c r="K37" i="32" s="1"/>
  <c r="M37" i="30"/>
  <c r="H37" i="32" s="1"/>
  <c r="E37" i="32"/>
  <c r="E37" i="30"/>
  <c r="B37" i="32" s="1"/>
  <c r="AB36" i="30"/>
  <c r="R36" i="32" s="1"/>
  <c r="T36" i="32" s="1"/>
  <c r="Y36" i="30"/>
  <c r="U36" i="30"/>
  <c r="Q36" i="30"/>
  <c r="M36" i="30"/>
  <c r="I36" i="30"/>
  <c r="E36" i="30"/>
  <c r="AB35" i="30"/>
  <c r="R35" i="32" s="1"/>
  <c r="Y35" i="30"/>
  <c r="Q35" i="32" s="1"/>
  <c r="U35" i="30"/>
  <c r="N35" i="32" s="1"/>
  <c r="Q35" i="30"/>
  <c r="K35" i="32" s="1"/>
  <c r="M35" i="30"/>
  <c r="H35" i="32" s="1"/>
  <c r="I35" i="30"/>
  <c r="E35" i="32" s="1"/>
  <c r="E35" i="30"/>
  <c r="B35" i="32" s="1"/>
  <c r="AB34" i="30"/>
  <c r="R34" i="32" s="1"/>
  <c r="Y34" i="30"/>
  <c r="Q34" i="32" s="1"/>
  <c r="U34" i="30"/>
  <c r="N34" i="32" s="1"/>
  <c r="Q34" i="30"/>
  <c r="K34" i="32" s="1"/>
  <c r="M34" i="30"/>
  <c r="H34" i="32" s="1"/>
  <c r="I34" i="30"/>
  <c r="E34" i="32" s="1"/>
  <c r="E34" i="30"/>
  <c r="B34" i="32" s="1"/>
  <c r="AB33" i="30"/>
  <c r="R33" i="32" s="1"/>
  <c r="Y33" i="30"/>
  <c r="Q33" i="32" s="1"/>
  <c r="U33" i="30"/>
  <c r="N33" i="32" s="1"/>
  <c r="Q33" i="30"/>
  <c r="K33" i="32" s="1"/>
  <c r="M33" i="30"/>
  <c r="H33" i="32" s="1"/>
  <c r="I33" i="30"/>
  <c r="E33" i="32" s="1"/>
  <c r="E33" i="30"/>
  <c r="B33" i="32" s="1"/>
  <c r="AB32" i="30"/>
  <c r="R32" i="32" s="1"/>
  <c r="Y32" i="30"/>
  <c r="Q32" i="32" s="1"/>
  <c r="U32" i="30"/>
  <c r="N32" i="32" s="1"/>
  <c r="Q32" i="30"/>
  <c r="K32" i="32" s="1"/>
  <c r="M32" i="30"/>
  <c r="H32" i="32" s="1"/>
  <c r="I32" i="30"/>
  <c r="E32" i="32" s="1"/>
  <c r="E32" i="30"/>
  <c r="B32" i="32" s="1"/>
  <c r="AB31" i="30"/>
  <c r="R31" i="32" s="1"/>
  <c r="Y31" i="30"/>
  <c r="Q31" i="32" s="1"/>
  <c r="U31" i="30"/>
  <c r="N31" i="32" s="1"/>
  <c r="Q31" i="30"/>
  <c r="K31" i="32" s="1"/>
  <c r="M31" i="30"/>
  <c r="H31" i="32" s="1"/>
  <c r="I31" i="30"/>
  <c r="E31" i="32" s="1"/>
  <c r="E31" i="30"/>
  <c r="B31" i="32" s="1"/>
  <c r="AB30" i="30"/>
  <c r="R30" i="32" s="1"/>
  <c r="Y30" i="30"/>
  <c r="Q30" i="32" s="1"/>
  <c r="U30" i="30"/>
  <c r="N30" i="32" s="1"/>
  <c r="Q30" i="30"/>
  <c r="K30" i="32" s="1"/>
  <c r="M30" i="30"/>
  <c r="H30" i="32" s="1"/>
  <c r="I30" i="30"/>
  <c r="E30" i="32" s="1"/>
  <c r="E30" i="30"/>
  <c r="B30" i="32" s="1"/>
  <c r="AB29" i="30"/>
  <c r="R29" i="32" s="1"/>
  <c r="Y29" i="30"/>
  <c r="Q29" i="32" s="1"/>
  <c r="U29" i="30"/>
  <c r="N29" i="32" s="1"/>
  <c r="Q29" i="30"/>
  <c r="K29" i="32" s="1"/>
  <c r="M29" i="30"/>
  <c r="H29" i="32" s="1"/>
  <c r="I29" i="30"/>
  <c r="E29" i="32" s="1"/>
  <c r="E29" i="30"/>
  <c r="B29" i="32" s="1"/>
  <c r="AB28" i="30"/>
  <c r="R28" i="32" s="1"/>
  <c r="Y28" i="30"/>
  <c r="Q28" i="32" s="1"/>
  <c r="U28" i="30"/>
  <c r="N28" i="32" s="1"/>
  <c r="Q28" i="30"/>
  <c r="K28" i="32" s="1"/>
  <c r="M28" i="30"/>
  <c r="H28" i="32" s="1"/>
  <c r="I28" i="30"/>
  <c r="E28" i="32" s="1"/>
  <c r="E28" i="30"/>
  <c r="B28" i="32" s="1"/>
  <c r="AB27" i="30"/>
  <c r="R27" i="32" s="1"/>
  <c r="Y27" i="30"/>
  <c r="Q27" i="32" s="1"/>
  <c r="U27" i="30"/>
  <c r="N27" i="32" s="1"/>
  <c r="Q27" i="30"/>
  <c r="K27" i="32" s="1"/>
  <c r="M27" i="30"/>
  <c r="H27" i="32" s="1"/>
  <c r="I27" i="30"/>
  <c r="E27" i="32" s="1"/>
  <c r="E27" i="30"/>
  <c r="B27" i="32" s="1"/>
  <c r="AB26" i="30"/>
  <c r="R26" i="32" s="1"/>
  <c r="Y26" i="30"/>
  <c r="Q26" i="32" s="1"/>
  <c r="U26" i="30"/>
  <c r="N26" i="32" s="1"/>
  <c r="Q26" i="30"/>
  <c r="K26" i="32" s="1"/>
  <c r="M26" i="30"/>
  <c r="H26" i="32" s="1"/>
  <c r="I26" i="30"/>
  <c r="E26" i="32" s="1"/>
  <c r="E26" i="30"/>
  <c r="B26" i="32" s="1"/>
  <c r="AB25" i="30"/>
  <c r="R25" i="32" s="1"/>
  <c r="Y25" i="30"/>
  <c r="Q25" i="32" s="1"/>
  <c r="U25" i="30"/>
  <c r="N25" i="32" s="1"/>
  <c r="Q25" i="30"/>
  <c r="K25" i="32" s="1"/>
  <c r="M25" i="30"/>
  <c r="H25" i="32" s="1"/>
  <c r="I25" i="30"/>
  <c r="E25" i="32" s="1"/>
  <c r="E25" i="30"/>
  <c r="B25" i="32" s="1"/>
  <c r="AB24" i="30"/>
  <c r="R24" i="32" s="1"/>
  <c r="Y24" i="30"/>
  <c r="Q24" i="32" s="1"/>
  <c r="U24" i="30"/>
  <c r="N24" i="32" s="1"/>
  <c r="Q24" i="30"/>
  <c r="K24" i="32" s="1"/>
  <c r="M24" i="30"/>
  <c r="H24" i="32" s="1"/>
  <c r="I24" i="30"/>
  <c r="E24" i="32" s="1"/>
  <c r="E24" i="30"/>
  <c r="B24" i="32" s="1"/>
  <c r="AB23" i="30"/>
  <c r="R23" i="32" s="1"/>
  <c r="Y23" i="30"/>
  <c r="Q23" i="32" s="1"/>
  <c r="U23" i="30"/>
  <c r="N23" i="32" s="1"/>
  <c r="Q23" i="30"/>
  <c r="K23" i="32" s="1"/>
  <c r="M23" i="30"/>
  <c r="H23" i="32" s="1"/>
  <c r="I23" i="30"/>
  <c r="E23" i="32" s="1"/>
  <c r="E23" i="30"/>
  <c r="B23" i="32" s="1"/>
  <c r="AB22" i="30"/>
  <c r="R22" i="32" s="1"/>
  <c r="Y22" i="30"/>
  <c r="Q22" i="32" s="1"/>
  <c r="U22" i="30"/>
  <c r="N22" i="32" s="1"/>
  <c r="Q22" i="30"/>
  <c r="K22" i="32" s="1"/>
  <c r="M22" i="30"/>
  <c r="H22" i="32" s="1"/>
  <c r="I22" i="30"/>
  <c r="E22" i="32" s="1"/>
  <c r="E22" i="30"/>
  <c r="B22" i="32" s="1"/>
  <c r="AB21" i="30"/>
  <c r="R21" i="32" s="1"/>
  <c r="Y21" i="30"/>
  <c r="Q21" i="32" s="1"/>
  <c r="U21" i="30"/>
  <c r="N21" i="32" s="1"/>
  <c r="Q21" i="30"/>
  <c r="K21" i="32" s="1"/>
  <c r="M21" i="30"/>
  <c r="H21" i="32" s="1"/>
  <c r="I21" i="30"/>
  <c r="E21" i="32" s="1"/>
  <c r="E21" i="30"/>
  <c r="B21" i="32" s="1"/>
  <c r="AB20" i="30"/>
  <c r="R20" i="32" s="1"/>
  <c r="T20" i="32" s="1"/>
  <c r="Y20" i="30"/>
  <c r="U20" i="30"/>
  <c r="Q20" i="30"/>
  <c r="M20" i="30"/>
  <c r="I20" i="30"/>
  <c r="E20" i="30"/>
  <c r="AB19" i="30"/>
  <c r="R19" i="32" s="1"/>
  <c r="Y19" i="30"/>
  <c r="Q19" i="32" s="1"/>
  <c r="U19" i="30"/>
  <c r="N19" i="32" s="1"/>
  <c r="Q19" i="30"/>
  <c r="K19" i="32" s="1"/>
  <c r="M19" i="30"/>
  <c r="H19" i="32" s="1"/>
  <c r="I19" i="30"/>
  <c r="E19" i="32" s="1"/>
  <c r="E19" i="30"/>
  <c r="B19" i="32" s="1"/>
  <c r="AB18" i="30"/>
  <c r="R18" i="32" s="1"/>
  <c r="Y18" i="30"/>
  <c r="Q18" i="32" s="1"/>
  <c r="U18" i="30"/>
  <c r="N18" i="32" s="1"/>
  <c r="Q18" i="30"/>
  <c r="K18" i="32" s="1"/>
  <c r="M18" i="30"/>
  <c r="H18" i="32" s="1"/>
  <c r="I18" i="30"/>
  <c r="E18" i="32" s="1"/>
  <c r="E18" i="30"/>
  <c r="B18" i="32" s="1"/>
  <c r="AB17" i="30"/>
  <c r="R17" i="32" s="1"/>
  <c r="T17" i="32" s="1"/>
  <c r="Y17" i="30"/>
  <c r="Q17" i="32" s="1"/>
  <c r="U17" i="30"/>
  <c r="N17" i="32" s="1"/>
  <c r="Q17" i="30"/>
  <c r="K17" i="32" s="1"/>
  <c r="M17" i="30"/>
  <c r="H17" i="32" s="1"/>
  <c r="I17" i="30"/>
  <c r="E17" i="32" s="1"/>
  <c r="E17" i="30"/>
  <c r="B17" i="32" s="1"/>
  <c r="AB16" i="30"/>
  <c r="R16" i="32" s="1"/>
  <c r="Y16" i="30"/>
  <c r="Q16" i="32" s="1"/>
  <c r="U16" i="30"/>
  <c r="N16" i="32" s="1"/>
  <c r="Q16" i="30"/>
  <c r="K16" i="32" s="1"/>
  <c r="M16" i="30"/>
  <c r="H16" i="32" s="1"/>
  <c r="I16" i="30"/>
  <c r="E16" i="32" s="1"/>
  <c r="E16" i="30"/>
  <c r="B16" i="32" s="1"/>
  <c r="AB15" i="30"/>
  <c r="R15" i="32" s="1"/>
  <c r="Y15" i="30"/>
  <c r="Q15" i="32" s="1"/>
  <c r="U15" i="30"/>
  <c r="N15" i="32" s="1"/>
  <c r="Q15" i="30"/>
  <c r="K15" i="32" s="1"/>
  <c r="M15" i="30"/>
  <c r="H15" i="32" s="1"/>
  <c r="I15" i="30"/>
  <c r="E15" i="32" s="1"/>
  <c r="E15" i="30"/>
  <c r="B15" i="32" s="1"/>
  <c r="AB14" i="30"/>
  <c r="R14" i="32" s="1"/>
  <c r="Y14" i="30"/>
  <c r="Q14" i="32" s="1"/>
  <c r="U14" i="30"/>
  <c r="N14" i="32" s="1"/>
  <c r="Q14" i="30"/>
  <c r="K14" i="32" s="1"/>
  <c r="M14" i="30"/>
  <c r="H14" i="32" s="1"/>
  <c r="I14" i="30"/>
  <c r="E14" i="32" s="1"/>
  <c r="E14" i="30"/>
  <c r="B14" i="32" s="1"/>
  <c r="AB13" i="30"/>
  <c r="R13" i="32" s="1"/>
  <c r="Y13" i="30"/>
  <c r="Q13" i="32" s="1"/>
  <c r="U13" i="30"/>
  <c r="N13" i="32" s="1"/>
  <c r="Q13" i="30"/>
  <c r="K13" i="32" s="1"/>
  <c r="M13" i="30"/>
  <c r="H13" i="32" s="1"/>
  <c r="I13" i="30"/>
  <c r="E13" i="32" s="1"/>
  <c r="E13" i="30"/>
  <c r="B13" i="32" s="1"/>
  <c r="AB12" i="30"/>
  <c r="R12" i="32" s="1"/>
  <c r="Y12" i="30"/>
  <c r="Q12" i="32" s="1"/>
  <c r="U12" i="30"/>
  <c r="N12" i="32" s="1"/>
  <c r="Q12" i="30"/>
  <c r="K12" i="32" s="1"/>
  <c r="M12" i="30"/>
  <c r="H12" i="32" s="1"/>
  <c r="I12" i="30"/>
  <c r="E12" i="32" s="1"/>
  <c r="E12" i="30"/>
  <c r="B12" i="32" s="1"/>
  <c r="AB11" i="30"/>
  <c r="R11" i="32" s="1"/>
  <c r="Y11" i="30"/>
  <c r="Q11" i="32" s="1"/>
  <c r="U11" i="30"/>
  <c r="N11" i="32" s="1"/>
  <c r="Q11" i="30"/>
  <c r="K11" i="32" s="1"/>
  <c r="M11" i="30"/>
  <c r="H11" i="32" s="1"/>
  <c r="I11" i="30"/>
  <c r="E11" i="32" s="1"/>
  <c r="E11" i="30"/>
  <c r="B11" i="32" s="1"/>
  <c r="AB10" i="30"/>
  <c r="R10" i="32" s="1"/>
  <c r="Y10" i="30"/>
  <c r="Q10" i="32" s="1"/>
  <c r="U10" i="30"/>
  <c r="N10" i="32" s="1"/>
  <c r="Q10" i="30"/>
  <c r="K10" i="32" s="1"/>
  <c r="M10" i="30"/>
  <c r="H10" i="32" s="1"/>
  <c r="I10" i="30"/>
  <c r="E10" i="32" s="1"/>
  <c r="E10" i="30"/>
  <c r="B10" i="32" s="1"/>
  <c r="AB9" i="30"/>
  <c r="R9" i="32" s="1"/>
  <c r="Y9" i="30"/>
  <c r="Q9" i="32" s="1"/>
  <c r="U9" i="30"/>
  <c r="N9" i="32" s="1"/>
  <c r="K9" i="32"/>
  <c r="M9" i="30"/>
  <c r="H9" i="32" s="1"/>
  <c r="I9" i="30"/>
  <c r="E9" i="32" s="1"/>
  <c r="E9" i="30"/>
  <c r="B9" i="32" s="1"/>
  <c r="AB8" i="30"/>
  <c r="R8" i="32" s="1"/>
  <c r="Y8" i="30"/>
  <c r="Q8" i="32" s="1"/>
  <c r="U8" i="30"/>
  <c r="N8" i="32" s="1"/>
  <c r="Q8" i="30"/>
  <c r="K8" i="32" s="1"/>
  <c r="M8" i="30"/>
  <c r="H8" i="32" s="1"/>
  <c r="I8" i="30"/>
  <c r="E8" i="32" s="1"/>
  <c r="E8" i="30"/>
  <c r="B8" i="32" s="1"/>
  <c r="AB7" i="30"/>
  <c r="R7" i="32" s="1"/>
  <c r="Y7" i="30"/>
  <c r="Q7" i="32" s="1"/>
  <c r="U7" i="30"/>
  <c r="N7" i="32" s="1"/>
  <c r="Q7" i="30"/>
  <c r="K7" i="32" s="1"/>
  <c r="M7" i="30"/>
  <c r="H7" i="32" s="1"/>
  <c r="I7" i="30"/>
  <c r="E7" i="32" s="1"/>
  <c r="E7" i="30"/>
  <c r="B7" i="32" s="1"/>
  <c r="AB6" i="30"/>
  <c r="R6" i="32" s="1"/>
  <c r="Y6" i="30"/>
  <c r="Q6" i="32" s="1"/>
  <c r="U6" i="30"/>
  <c r="N6" i="32" s="1"/>
  <c r="Q6" i="30"/>
  <c r="K6" i="32" s="1"/>
  <c r="M6" i="30"/>
  <c r="H6" i="32" s="1"/>
  <c r="I6" i="30"/>
  <c r="E6" i="32" s="1"/>
  <c r="E6" i="30"/>
  <c r="B6" i="32" s="1"/>
  <c r="AB5" i="30"/>
  <c r="R5" i="32" s="1"/>
  <c r="Y5" i="30"/>
  <c r="Q5" i="32" s="1"/>
  <c r="U5" i="30"/>
  <c r="N5" i="32" s="1"/>
  <c r="Q5" i="30"/>
  <c r="K5" i="32" s="1"/>
  <c r="M5" i="30"/>
  <c r="H5" i="32" s="1"/>
  <c r="I5" i="30"/>
  <c r="E5" i="32" s="1"/>
  <c r="E5" i="30"/>
  <c r="B5" i="32" s="1"/>
  <c r="AB4" i="30"/>
  <c r="R4" i="32" s="1"/>
  <c r="Y4" i="30"/>
  <c r="Q4" i="32" s="1"/>
  <c r="U4" i="30"/>
  <c r="N4" i="32" s="1"/>
  <c r="Q4" i="30"/>
  <c r="K4" i="32" s="1"/>
  <c r="M4" i="30"/>
  <c r="H4" i="32" s="1"/>
  <c r="I4" i="30"/>
  <c r="E4" i="32" s="1"/>
  <c r="E4" i="30"/>
  <c r="B4" i="32" s="1"/>
  <c r="AB3" i="30"/>
  <c r="R3" i="32" s="1"/>
  <c r="R42" i="32" s="1"/>
  <c r="Y3" i="30"/>
  <c r="Q3" i="32" s="1"/>
  <c r="U3" i="30"/>
  <c r="N3" i="32" s="1"/>
  <c r="Q3" i="30"/>
  <c r="K3" i="32" s="1"/>
  <c r="M3" i="30"/>
  <c r="H3" i="32" s="1"/>
  <c r="I3" i="30"/>
  <c r="E3" i="32" s="1"/>
  <c r="E3" i="30"/>
  <c r="B3" i="32" s="1"/>
  <c r="AB41" i="28"/>
  <c r="R41" i="31" s="1"/>
  <c r="Y41" i="28"/>
  <c r="Q41" i="31" s="1"/>
  <c r="U41" i="28"/>
  <c r="N41" i="31" s="1"/>
  <c r="Q41" i="28"/>
  <c r="K41" i="31" s="1"/>
  <c r="M41" i="28"/>
  <c r="H41" i="31" s="1"/>
  <c r="I41" i="28"/>
  <c r="E41" i="31" s="1"/>
  <c r="E41" i="28"/>
  <c r="B41" i="31" s="1"/>
  <c r="AB40" i="28"/>
  <c r="R40" i="31" s="1"/>
  <c r="Y40" i="28"/>
  <c r="Q40" i="31" s="1"/>
  <c r="U40" i="28"/>
  <c r="N40" i="31" s="1"/>
  <c r="Q40" i="28"/>
  <c r="K40" i="31" s="1"/>
  <c r="M40" i="28"/>
  <c r="H40" i="31" s="1"/>
  <c r="I40" i="28"/>
  <c r="E40" i="31" s="1"/>
  <c r="E40" i="28"/>
  <c r="B40" i="31" s="1"/>
  <c r="AB39" i="28"/>
  <c r="R39" i="31" s="1"/>
  <c r="Y39" i="28"/>
  <c r="Q39" i="31" s="1"/>
  <c r="U39" i="28"/>
  <c r="N39" i="31" s="1"/>
  <c r="Q39" i="28"/>
  <c r="K39" i="31" s="1"/>
  <c r="M39" i="28"/>
  <c r="H39" i="31" s="1"/>
  <c r="I39" i="28"/>
  <c r="E39" i="31" s="1"/>
  <c r="E39" i="28"/>
  <c r="B39" i="31" s="1"/>
  <c r="AB38" i="28"/>
  <c r="R38" i="31" s="1"/>
  <c r="Y38" i="28"/>
  <c r="Q38" i="31" s="1"/>
  <c r="U38" i="28"/>
  <c r="N38" i="31" s="1"/>
  <c r="Q38" i="28"/>
  <c r="K38" i="31" s="1"/>
  <c r="M38" i="28"/>
  <c r="H38" i="31" s="1"/>
  <c r="I38" i="28"/>
  <c r="E38" i="31" s="1"/>
  <c r="E38" i="28"/>
  <c r="B38" i="31" s="1"/>
  <c r="AB37" i="28"/>
  <c r="R37" i="31" s="1"/>
  <c r="Y37" i="28"/>
  <c r="Q37" i="31" s="1"/>
  <c r="U37" i="28"/>
  <c r="N37" i="31" s="1"/>
  <c r="Q37" i="28"/>
  <c r="K37" i="31" s="1"/>
  <c r="M37" i="28"/>
  <c r="H37" i="31" s="1"/>
  <c r="I37" i="28"/>
  <c r="E37" i="31" s="1"/>
  <c r="E37" i="28"/>
  <c r="B37" i="31" s="1"/>
  <c r="AB36" i="28"/>
  <c r="R36" i="31" s="1"/>
  <c r="Y36" i="28"/>
  <c r="Q36" i="31" s="1"/>
  <c r="U36" i="28"/>
  <c r="N36" i="31" s="1"/>
  <c r="Q36" i="28"/>
  <c r="K36" i="31" s="1"/>
  <c r="M36" i="28"/>
  <c r="H36" i="31" s="1"/>
  <c r="I36" i="28"/>
  <c r="E36" i="31" s="1"/>
  <c r="B36" i="31"/>
  <c r="AB35" i="28"/>
  <c r="R35" i="31" s="1"/>
  <c r="Y35" i="28"/>
  <c r="U35" i="28"/>
  <c r="N35" i="31" s="1"/>
  <c r="U35" i="31" s="1"/>
  <c r="Q35" i="28"/>
  <c r="K35" i="31" s="1"/>
  <c r="M35" i="28"/>
  <c r="I35" i="28"/>
  <c r="E35" i="31" s="1"/>
  <c r="E35" i="28"/>
  <c r="AB34" i="28"/>
  <c r="R34" i="31" s="1"/>
  <c r="Y34" i="28"/>
  <c r="Q34" i="31" s="1"/>
  <c r="U34" i="28"/>
  <c r="N34" i="31" s="1"/>
  <c r="Q34" i="28"/>
  <c r="K34" i="31" s="1"/>
  <c r="M34" i="28"/>
  <c r="H34" i="31" s="1"/>
  <c r="I34" i="28"/>
  <c r="E34" i="31" s="1"/>
  <c r="E34" i="28"/>
  <c r="B34" i="31" s="1"/>
  <c r="AB33" i="28"/>
  <c r="R33" i="31" s="1"/>
  <c r="Y33" i="28"/>
  <c r="Q33" i="31" s="1"/>
  <c r="U33" i="28"/>
  <c r="N33" i="31" s="1"/>
  <c r="Q33" i="28"/>
  <c r="K33" i="31" s="1"/>
  <c r="M33" i="28"/>
  <c r="H33" i="31" s="1"/>
  <c r="I33" i="28"/>
  <c r="E33" i="31" s="1"/>
  <c r="E33" i="28"/>
  <c r="B33" i="31" s="1"/>
  <c r="AB32" i="28"/>
  <c r="R32" i="31" s="1"/>
  <c r="Y32" i="28"/>
  <c r="Q32" i="31" s="1"/>
  <c r="U32" i="28"/>
  <c r="N32" i="31" s="1"/>
  <c r="Q32" i="28"/>
  <c r="K32" i="31" s="1"/>
  <c r="M32" i="28"/>
  <c r="H32" i="31" s="1"/>
  <c r="I32" i="28"/>
  <c r="E32" i="31" s="1"/>
  <c r="E32" i="28"/>
  <c r="B32" i="31" s="1"/>
  <c r="AB31" i="28"/>
  <c r="R31" i="31" s="1"/>
  <c r="Y31" i="28"/>
  <c r="Q31" i="31" s="1"/>
  <c r="U31" i="28"/>
  <c r="N31" i="31" s="1"/>
  <c r="Q31" i="28"/>
  <c r="K31" i="31" s="1"/>
  <c r="M31" i="28"/>
  <c r="H31" i="31" s="1"/>
  <c r="I31" i="28"/>
  <c r="E31" i="31" s="1"/>
  <c r="E31" i="28"/>
  <c r="B31" i="31" s="1"/>
  <c r="AB30" i="28"/>
  <c r="R30" i="31" s="1"/>
  <c r="Y30" i="28"/>
  <c r="Q30" i="31" s="1"/>
  <c r="U30" i="28"/>
  <c r="N30" i="31" s="1"/>
  <c r="Q30" i="28"/>
  <c r="K30" i="31" s="1"/>
  <c r="M30" i="28"/>
  <c r="H30" i="31" s="1"/>
  <c r="I30" i="28"/>
  <c r="E30" i="31" s="1"/>
  <c r="E30" i="28"/>
  <c r="B30" i="31" s="1"/>
  <c r="AB29" i="28"/>
  <c r="R29" i="31" s="1"/>
  <c r="Y29" i="28"/>
  <c r="Q29" i="31" s="1"/>
  <c r="U29" i="28"/>
  <c r="N29" i="31" s="1"/>
  <c r="Q29" i="28"/>
  <c r="K29" i="31" s="1"/>
  <c r="M29" i="28"/>
  <c r="H29" i="31" s="1"/>
  <c r="I29" i="28"/>
  <c r="E29" i="31" s="1"/>
  <c r="E29" i="28"/>
  <c r="B29" i="31" s="1"/>
  <c r="AB28" i="28"/>
  <c r="R28" i="31" s="1"/>
  <c r="Y28" i="28"/>
  <c r="Q28" i="31" s="1"/>
  <c r="U28" i="28"/>
  <c r="N28" i="31" s="1"/>
  <c r="Q28" i="28"/>
  <c r="K28" i="31" s="1"/>
  <c r="M28" i="28"/>
  <c r="H28" i="31" s="1"/>
  <c r="I28" i="28"/>
  <c r="E28" i="31" s="1"/>
  <c r="E28" i="28"/>
  <c r="B28" i="31" s="1"/>
  <c r="AB27" i="28"/>
  <c r="R27" i="31" s="1"/>
  <c r="Y27" i="28"/>
  <c r="Q27" i="31" s="1"/>
  <c r="U27" i="28"/>
  <c r="N27" i="31" s="1"/>
  <c r="Q27" i="28"/>
  <c r="K27" i="31" s="1"/>
  <c r="M27" i="28"/>
  <c r="H27" i="31" s="1"/>
  <c r="I27" i="28"/>
  <c r="E27" i="31" s="1"/>
  <c r="E27" i="28"/>
  <c r="B27" i="31" s="1"/>
  <c r="AB26" i="28"/>
  <c r="R26" i="31" s="1"/>
  <c r="Y26" i="28"/>
  <c r="Q26" i="31" s="1"/>
  <c r="U26" i="28"/>
  <c r="N26" i="31" s="1"/>
  <c r="Q26" i="28"/>
  <c r="K26" i="31" s="1"/>
  <c r="M26" i="28"/>
  <c r="H26" i="31" s="1"/>
  <c r="I26" i="28"/>
  <c r="E26" i="31" s="1"/>
  <c r="E26" i="28"/>
  <c r="B26" i="31" s="1"/>
  <c r="AB25" i="28"/>
  <c r="R25" i="31" s="1"/>
  <c r="Y25" i="28"/>
  <c r="Q25" i="31" s="1"/>
  <c r="U25" i="28"/>
  <c r="N25" i="31" s="1"/>
  <c r="Q25" i="28"/>
  <c r="K25" i="31" s="1"/>
  <c r="M25" i="28"/>
  <c r="H25" i="31" s="1"/>
  <c r="I25" i="28"/>
  <c r="E25" i="31" s="1"/>
  <c r="E25" i="28"/>
  <c r="B25" i="31" s="1"/>
  <c r="AB24" i="28"/>
  <c r="R24" i="31" s="1"/>
  <c r="Y24" i="28"/>
  <c r="Q24" i="31" s="1"/>
  <c r="U24" i="28"/>
  <c r="N24" i="31" s="1"/>
  <c r="Q24" i="28"/>
  <c r="K24" i="31" s="1"/>
  <c r="M24" i="28"/>
  <c r="H24" i="31" s="1"/>
  <c r="I24" i="28"/>
  <c r="E24" i="31" s="1"/>
  <c r="E24" i="28"/>
  <c r="B24" i="31" s="1"/>
  <c r="AB23" i="28"/>
  <c r="R23" i="31" s="1"/>
  <c r="Y23" i="28"/>
  <c r="Q23" i="31" s="1"/>
  <c r="U23" i="28"/>
  <c r="N23" i="31" s="1"/>
  <c r="Q23" i="28"/>
  <c r="K23" i="31" s="1"/>
  <c r="M23" i="28"/>
  <c r="H23" i="31" s="1"/>
  <c r="I23" i="28"/>
  <c r="E23" i="31" s="1"/>
  <c r="E23" i="28"/>
  <c r="B23" i="31" s="1"/>
  <c r="AB22" i="28"/>
  <c r="R22" i="31" s="1"/>
  <c r="Y22" i="28"/>
  <c r="Q22" i="31" s="1"/>
  <c r="U22" i="28"/>
  <c r="N22" i="31" s="1"/>
  <c r="Q22" i="28"/>
  <c r="K22" i="31" s="1"/>
  <c r="M22" i="28"/>
  <c r="H22" i="31" s="1"/>
  <c r="I22" i="28"/>
  <c r="E22" i="31" s="1"/>
  <c r="E22" i="28"/>
  <c r="B22" i="31" s="1"/>
  <c r="AB21" i="28"/>
  <c r="R21" i="31" s="1"/>
  <c r="Y21" i="28"/>
  <c r="Q21" i="31" s="1"/>
  <c r="U21" i="28"/>
  <c r="N21" i="31" s="1"/>
  <c r="Q21" i="28"/>
  <c r="K21" i="31" s="1"/>
  <c r="M21" i="28"/>
  <c r="H21" i="31" s="1"/>
  <c r="I21" i="28"/>
  <c r="E21" i="31" s="1"/>
  <c r="E21" i="28"/>
  <c r="B21" i="31" s="1"/>
  <c r="AB20" i="28"/>
  <c r="R20" i="31" s="1"/>
  <c r="T20" i="31" s="1"/>
  <c r="Y20" i="28"/>
  <c r="U20" i="28"/>
  <c r="Q20" i="28"/>
  <c r="M20" i="28"/>
  <c r="I20" i="28"/>
  <c r="E20" i="28"/>
  <c r="AB19" i="28"/>
  <c r="R19" i="31" s="1"/>
  <c r="Y19" i="28"/>
  <c r="Q19" i="31" s="1"/>
  <c r="U19" i="28"/>
  <c r="N19" i="31" s="1"/>
  <c r="Q19" i="28"/>
  <c r="K19" i="31" s="1"/>
  <c r="M19" i="28"/>
  <c r="H19" i="31" s="1"/>
  <c r="I19" i="28"/>
  <c r="E19" i="31" s="1"/>
  <c r="E19" i="28"/>
  <c r="B19" i="31" s="1"/>
  <c r="AB18" i="28"/>
  <c r="R18" i="31" s="1"/>
  <c r="Y18" i="28"/>
  <c r="Q18" i="31" s="1"/>
  <c r="U18" i="28"/>
  <c r="N18" i="31" s="1"/>
  <c r="Q18" i="28"/>
  <c r="K18" i="31" s="1"/>
  <c r="M18" i="28"/>
  <c r="H18" i="31" s="1"/>
  <c r="I18" i="28"/>
  <c r="E18" i="31" s="1"/>
  <c r="E18" i="28"/>
  <c r="B18" i="31" s="1"/>
  <c r="AB17" i="28"/>
  <c r="R17" i="31" s="1"/>
  <c r="Y17" i="28"/>
  <c r="Q17" i="31" s="1"/>
  <c r="U17" i="28"/>
  <c r="N17" i="31" s="1"/>
  <c r="Q17" i="28"/>
  <c r="K17" i="31" s="1"/>
  <c r="M17" i="28"/>
  <c r="H17" i="31" s="1"/>
  <c r="I17" i="28"/>
  <c r="E17" i="31" s="1"/>
  <c r="E17" i="28"/>
  <c r="B17" i="31" s="1"/>
  <c r="AB16" i="28"/>
  <c r="R16" i="31" s="1"/>
  <c r="Y16" i="28"/>
  <c r="Q16" i="31" s="1"/>
  <c r="U16" i="28"/>
  <c r="N16" i="31" s="1"/>
  <c r="Q16" i="28"/>
  <c r="K16" i="31" s="1"/>
  <c r="M16" i="28"/>
  <c r="H16" i="31" s="1"/>
  <c r="I16" i="28"/>
  <c r="E16" i="31" s="1"/>
  <c r="E16" i="28"/>
  <c r="B16" i="31" s="1"/>
  <c r="AB15" i="28"/>
  <c r="R15" i="31" s="1"/>
  <c r="Y15" i="28"/>
  <c r="Q15" i="31" s="1"/>
  <c r="U15" i="28"/>
  <c r="N15" i="31" s="1"/>
  <c r="Q15" i="28"/>
  <c r="K15" i="31" s="1"/>
  <c r="M15" i="28"/>
  <c r="H15" i="31" s="1"/>
  <c r="I15" i="28"/>
  <c r="E15" i="31" s="1"/>
  <c r="E15" i="28"/>
  <c r="B15" i="31" s="1"/>
  <c r="AB14" i="28"/>
  <c r="R14" i="31" s="1"/>
  <c r="Y14" i="28"/>
  <c r="Q14" i="31" s="1"/>
  <c r="U14" i="28"/>
  <c r="N14" i="31" s="1"/>
  <c r="Q14" i="28"/>
  <c r="K14" i="31" s="1"/>
  <c r="M14" i="28"/>
  <c r="H14" i="31" s="1"/>
  <c r="I14" i="28"/>
  <c r="E14" i="31" s="1"/>
  <c r="E14" i="28"/>
  <c r="B14" i="31" s="1"/>
  <c r="AB13" i="28"/>
  <c r="R13" i="31" s="1"/>
  <c r="Y13" i="28"/>
  <c r="Q13" i="31" s="1"/>
  <c r="U13" i="28"/>
  <c r="N13" i="31" s="1"/>
  <c r="Q13" i="28"/>
  <c r="K13" i="31" s="1"/>
  <c r="M13" i="28"/>
  <c r="H13" i="31" s="1"/>
  <c r="I13" i="28"/>
  <c r="E13" i="31" s="1"/>
  <c r="E13" i="28"/>
  <c r="B13" i="31" s="1"/>
  <c r="AB12" i="28"/>
  <c r="R12" i="31" s="1"/>
  <c r="Y12" i="28"/>
  <c r="Q12" i="31" s="1"/>
  <c r="U12" i="28"/>
  <c r="N12" i="31" s="1"/>
  <c r="Q12" i="28"/>
  <c r="K12" i="31" s="1"/>
  <c r="M12" i="28"/>
  <c r="H12" i="31" s="1"/>
  <c r="I12" i="28"/>
  <c r="E12" i="31" s="1"/>
  <c r="E12" i="28"/>
  <c r="B12" i="31" s="1"/>
  <c r="AB11" i="28"/>
  <c r="R11" i="31" s="1"/>
  <c r="Y11" i="28"/>
  <c r="Q11" i="31" s="1"/>
  <c r="U11" i="28"/>
  <c r="N11" i="31" s="1"/>
  <c r="Q11" i="28"/>
  <c r="K11" i="31" s="1"/>
  <c r="M11" i="28"/>
  <c r="H11" i="31" s="1"/>
  <c r="I11" i="28"/>
  <c r="E11" i="31" s="1"/>
  <c r="E11" i="28"/>
  <c r="B11" i="31" s="1"/>
  <c r="AB10" i="28"/>
  <c r="R10" i="31" s="1"/>
  <c r="Y10" i="28"/>
  <c r="Q10" i="31" s="1"/>
  <c r="U10" i="28"/>
  <c r="N10" i="31" s="1"/>
  <c r="Q10" i="28"/>
  <c r="K10" i="31" s="1"/>
  <c r="M10" i="28"/>
  <c r="H10" i="31" s="1"/>
  <c r="I10" i="28"/>
  <c r="E10" i="31" s="1"/>
  <c r="E10" i="28"/>
  <c r="B10" i="31" s="1"/>
  <c r="AB9" i="28"/>
  <c r="R9" i="31" s="1"/>
  <c r="Y9" i="28"/>
  <c r="Q9" i="31" s="1"/>
  <c r="U9" i="28"/>
  <c r="N9" i="31" s="1"/>
  <c r="K9" i="31"/>
  <c r="M9" i="28"/>
  <c r="H9" i="31" s="1"/>
  <c r="I9" i="28"/>
  <c r="E9" i="31" s="1"/>
  <c r="E9" i="28"/>
  <c r="B9" i="31" s="1"/>
  <c r="AB8" i="28"/>
  <c r="R8" i="31" s="1"/>
  <c r="Y8" i="28"/>
  <c r="Q8" i="31" s="1"/>
  <c r="U8" i="28"/>
  <c r="N8" i="31" s="1"/>
  <c r="Q8" i="28"/>
  <c r="M8" i="28"/>
  <c r="H8" i="31" s="1"/>
  <c r="I8" i="28"/>
  <c r="E8" i="31" s="1"/>
  <c r="E8" i="28"/>
  <c r="B8" i="31" s="1"/>
  <c r="AB7" i="28"/>
  <c r="R7" i="31" s="1"/>
  <c r="Y7" i="28"/>
  <c r="Q7" i="31" s="1"/>
  <c r="U7" i="28"/>
  <c r="N7" i="31" s="1"/>
  <c r="Q7" i="28"/>
  <c r="K7" i="31" s="1"/>
  <c r="M7" i="28"/>
  <c r="H7" i="31" s="1"/>
  <c r="I7" i="28"/>
  <c r="E7" i="31" s="1"/>
  <c r="E7" i="28"/>
  <c r="B7" i="31" s="1"/>
  <c r="AB6" i="28"/>
  <c r="R6" i="31" s="1"/>
  <c r="Y6" i="28"/>
  <c r="Q6" i="31" s="1"/>
  <c r="U6" i="28"/>
  <c r="N6" i="31" s="1"/>
  <c r="Q6" i="28"/>
  <c r="K6" i="31" s="1"/>
  <c r="M6" i="28"/>
  <c r="H6" i="31" s="1"/>
  <c r="I6" i="28"/>
  <c r="E6" i="31" s="1"/>
  <c r="E6" i="28"/>
  <c r="B6" i="31" s="1"/>
  <c r="AB5" i="28"/>
  <c r="R5" i="31" s="1"/>
  <c r="Y5" i="28"/>
  <c r="Q5" i="31" s="1"/>
  <c r="Q21" i="8" s="1"/>
  <c r="U5" i="28"/>
  <c r="N5" i="31" s="1"/>
  <c r="N21" i="8" s="1"/>
  <c r="Q5" i="28"/>
  <c r="K5" i="31" s="1"/>
  <c r="K21" i="8" s="1"/>
  <c r="M5" i="28"/>
  <c r="H5" i="31" s="1"/>
  <c r="H21" i="8" s="1"/>
  <c r="I5" i="28"/>
  <c r="E5" i="31" s="1"/>
  <c r="E21" i="8" s="1"/>
  <c r="E5" i="28"/>
  <c r="B5" i="31" s="1"/>
  <c r="AB4" i="28"/>
  <c r="R4" i="31" s="1"/>
  <c r="Y4" i="28"/>
  <c r="Q4" i="31" s="1"/>
  <c r="U4" i="28"/>
  <c r="N4" i="31" s="1"/>
  <c r="Q4" i="28"/>
  <c r="K4" i="31" s="1"/>
  <c r="M4" i="28"/>
  <c r="H4" i="31" s="1"/>
  <c r="I4" i="28"/>
  <c r="E4" i="31" s="1"/>
  <c r="E4" i="28"/>
  <c r="B4" i="31" s="1"/>
  <c r="AB3" i="28"/>
  <c r="R3" i="31" s="1"/>
  <c r="Y3" i="28"/>
  <c r="Q3" i="31" s="1"/>
  <c r="Q20" i="8" s="1"/>
  <c r="U3" i="28"/>
  <c r="N3" i="31" s="1"/>
  <c r="N20" i="8" s="1"/>
  <c r="Q3" i="28"/>
  <c r="K3" i="31" s="1"/>
  <c r="K20" i="8" s="1"/>
  <c r="M3" i="28"/>
  <c r="H3" i="31" s="1"/>
  <c r="H20" i="8" s="1"/>
  <c r="I3" i="28"/>
  <c r="E3" i="31" s="1"/>
  <c r="E20" i="8" s="1"/>
  <c r="E3" i="28"/>
  <c r="B3" i="31" s="1"/>
  <c r="H9" i="23"/>
  <c r="H8" i="23"/>
  <c r="H7" i="23"/>
  <c r="H6" i="23"/>
  <c r="E3" i="25"/>
  <c r="B3" i="26" s="1"/>
  <c r="I3" i="25"/>
  <c r="M3" i="25"/>
  <c r="H3" i="26" s="1"/>
  <c r="Q3" i="25"/>
  <c r="K3" i="26" s="1"/>
  <c r="U3" i="25"/>
  <c r="N3" i="26" s="1"/>
  <c r="U3" i="26" s="1"/>
  <c r="Y3" i="25"/>
  <c r="Q3" i="26" s="1"/>
  <c r="AB3" i="25"/>
  <c r="R3" i="26" s="1"/>
  <c r="E4" i="25"/>
  <c r="B4" i="26" s="1"/>
  <c r="I4" i="25"/>
  <c r="E4" i="26" s="1"/>
  <c r="M4" i="25"/>
  <c r="H4" i="26" s="1"/>
  <c r="Q4" i="25"/>
  <c r="K4" i="26" s="1"/>
  <c r="U4" i="25"/>
  <c r="N4" i="26" s="1"/>
  <c r="U4" i="26" s="1"/>
  <c r="Y4" i="25"/>
  <c r="Q4" i="26" s="1"/>
  <c r="AB4" i="25"/>
  <c r="R4" i="26" s="1"/>
  <c r="E5" i="25"/>
  <c r="B5" i="26" s="1"/>
  <c r="I5" i="25"/>
  <c r="E5" i="26" s="1"/>
  <c r="M5" i="25"/>
  <c r="H5" i="26" s="1"/>
  <c r="Q5" i="25"/>
  <c r="K5" i="26" s="1"/>
  <c r="U5" i="25"/>
  <c r="N5" i="26" s="1"/>
  <c r="Y5" i="25"/>
  <c r="Q5" i="26" s="1"/>
  <c r="AB5" i="25"/>
  <c r="R5" i="26" s="1"/>
  <c r="E6" i="25"/>
  <c r="B6" i="26" s="1"/>
  <c r="I6" i="25"/>
  <c r="E6" i="26" s="1"/>
  <c r="M6" i="25"/>
  <c r="H6" i="26" s="1"/>
  <c r="Q6" i="25"/>
  <c r="K6" i="26" s="1"/>
  <c r="U6" i="25"/>
  <c r="N6" i="26" s="1"/>
  <c r="Y6" i="25"/>
  <c r="Q6" i="26" s="1"/>
  <c r="AB6" i="25"/>
  <c r="R6" i="26" s="1"/>
  <c r="E7" i="25"/>
  <c r="B7" i="26" s="1"/>
  <c r="I7" i="25"/>
  <c r="E7" i="26" s="1"/>
  <c r="M7" i="25"/>
  <c r="H7" i="26" s="1"/>
  <c r="Q7" i="25"/>
  <c r="K7" i="26" s="1"/>
  <c r="U7" i="25"/>
  <c r="N7" i="26" s="1"/>
  <c r="Y7" i="25"/>
  <c r="Q7" i="26" s="1"/>
  <c r="AB7" i="25"/>
  <c r="R7" i="26" s="1"/>
  <c r="E8" i="25"/>
  <c r="B8" i="26" s="1"/>
  <c r="B31" i="8" s="1"/>
  <c r="I8" i="25"/>
  <c r="E8" i="26" s="1"/>
  <c r="M8" i="25"/>
  <c r="H8" i="26" s="1"/>
  <c r="H31" i="8" s="1"/>
  <c r="Q8" i="25"/>
  <c r="K8" i="26" s="1"/>
  <c r="K31" i="8" s="1"/>
  <c r="U8" i="25"/>
  <c r="N8" i="26" s="1"/>
  <c r="N31" i="8" s="1"/>
  <c r="Y8" i="25"/>
  <c r="Q8" i="26" s="1"/>
  <c r="Q31" i="8" s="1"/>
  <c r="AB8" i="25"/>
  <c r="R8" i="26" s="1"/>
  <c r="E9" i="25"/>
  <c r="B9" i="26" s="1"/>
  <c r="I9" i="25"/>
  <c r="E9" i="26" s="1"/>
  <c r="M9" i="25"/>
  <c r="H9" i="26" s="1"/>
  <c r="Q9" i="25"/>
  <c r="K9" i="26" s="1"/>
  <c r="U9" i="25"/>
  <c r="N9" i="26" s="1"/>
  <c r="Y9" i="25"/>
  <c r="Q9" i="26" s="1"/>
  <c r="AB9" i="25"/>
  <c r="R9" i="26" s="1"/>
  <c r="E10" i="25"/>
  <c r="B10" i="26" s="1"/>
  <c r="I10" i="25"/>
  <c r="E10" i="26" s="1"/>
  <c r="M10" i="25"/>
  <c r="H10" i="26" s="1"/>
  <c r="Q10" i="25"/>
  <c r="K10" i="26" s="1"/>
  <c r="U10" i="25"/>
  <c r="N10" i="26" s="1"/>
  <c r="U10" i="26" s="1"/>
  <c r="Y10" i="25"/>
  <c r="Q10" i="26" s="1"/>
  <c r="AB10" i="25"/>
  <c r="R10" i="26" s="1"/>
  <c r="E11" i="25"/>
  <c r="B11" i="26" s="1"/>
  <c r="I11" i="25"/>
  <c r="E11" i="26" s="1"/>
  <c r="M11" i="25"/>
  <c r="H11" i="26" s="1"/>
  <c r="Q11" i="25"/>
  <c r="K11" i="26" s="1"/>
  <c r="U11" i="25"/>
  <c r="N11" i="26" s="1"/>
  <c r="Y11" i="25"/>
  <c r="Q11" i="26" s="1"/>
  <c r="AB11" i="25"/>
  <c r="R11" i="26" s="1"/>
  <c r="E12" i="25"/>
  <c r="B12" i="26" s="1"/>
  <c r="E12" i="26"/>
  <c r="H12" i="26"/>
  <c r="Q12" i="25"/>
  <c r="K12" i="26" s="1"/>
  <c r="U12" i="25"/>
  <c r="N12" i="26" s="1"/>
  <c r="U12" i="26" s="1"/>
  <c r="Y12" i="25"/>
  <c r="Q12" i="26" s="1"/>
  <c r="AB12" i="25"/>
  <c r="R12" i="26" s="1"/>
  <c r="E13" i="25"/>
  <c r="B13" i="26" s="1"/>
  <c r="I13" i="25"/>
  <c r="E13" i="26" s="1"/>
  <c r="M13" i="25"/>
  <c r="H13" i="26" s="1"/>
  <c r="Q13" i="25"/>
  <c r="K13" i="26" s="1"/>
  <c r="U13" i="25"/>
  <c r="N13" i="26" s="1"/>
  <c r="Y13" i="25"/>
  <c r="Q13" i="26" s="1"/>
  <c r="AB13" i="25"/>
  <c r="R13" i="26" s="1"/>
  <c r="E14" i="25"/>
  <c r="B14" i="26" s="1"/>
  <c r="I14" i="25"/>
  <c r="E14" i="26" s="1"/>
  <c r="M14" i="25"/>
  <c r="H14" i="26" s="1"/>
  <c r="Q14" i="25"/>
  <c r="K14" i="26" s="1"/>
  <c r="U14" i="25"/>
  <c r="N14" i="26" s="1"/>
  <c r="Y14" i="25"/>
  <c r="Q14" i="26" s="1"/>
  <c r="AB14" i="25"/>
  <c r="R14" i="26" s="1"/>
  <c r="E15" i="25"/>
  <c r="B15" i="26" s="1"/>
  <c r="I15" i="25"/>
  <c r="E15" i="26" s="1"/>
  <c r="M15" i="25"/>
  <c r="H15" i="26" s="1"/>
  <c r="Q15" i="25"/>
  <c r="K15" i="26" s="1"/>
  <c r="U15" i="25"/>
  <c r="N15" i="26" s="1"/>
  <c r="Y15" i="25"/>
  <c r="Q15" i="26" s="1"/>
  <c r="AB15" i="25"/>
  <c r="R15" i="26" s="1"/>
  <c r="E16" i="25"/>
  <c r="B16" i="26" s="1"/>
  <c r="I16" i="25"/>
  <c r="E16" i="26" s="1"/>
  <c r="M16" i="25"/>
  <c r="H16" i="26" s="1"/>
  <c r="Q16" i="25"/>
  <c r="K16" i="26" s="1"/>
  <c r="U16" i="25"/>
  <c r="N16" i="26" s="1"/>
  <c r="Y16" i="25"/>
  <c r="Q16" i="26" s="1"/>
  <c r="AB16" i="25"/>
  <c r="R16" i="26" s="1"/>
  <c r="E17" i="25"/>
  <c r="B17" i="26" s="1"/>
  <c r="I17" i="25"/>
  <c r="E17" i="26" s="1"/>
  <c r="H17" i="26"/>
  <c r="Q17" i="25"/>
  <c r="K17" i="26" s="1"/>
  <c r="U17" i="25"/>
  <c r="N17" i="26" s="1"/>
  <c r="Y17" i="25"/>
  <c r="Q17" i="26" s="1"/>
  <c r="AB17" i="25"/>
  <c r="R17" i="26" s="1"/>
  <c r="E18" i="25"/>
  <c r="B18" i="26" s="1"/>
  <c r="I18" i="25"/>
  <c r="E18" i="26" s="1"/>
  <c r="M18" i="25"/>
  <c r="H18" i="26" s="1"/>
  <c r="Q18" i="25"/>
  <c r="K18" i="26" s="1"/>
  <c r="U18" i="25"/>
  <c r="N18" i="26" s="1"/>
  <c r="U18" i="26" s="1"/>
  <c r="Y18" i="25"/>
  <c r="Q18" i="26" s="1"/>
  <c r="AB18" i="25"/>
  <c r="R18" i="26" s="1"/>
  <c r="E19" i="25"/>
  <c r="B19" i="26" s="1"/>
  <c r="I19" i="25"/>
  <c r="E19" i="26" s="1"/>
  <c r="M19" i="25"/>
  <c r="H19" i="26" s="1"/>
  <c r="Q19" i="25"/>
  <c r="K19" i="26" s="1"/>
  <c r="U19" i="25"/>
  <c r="N19" i="26" s="1"/>
  <c r="U19" i="26" s="1"/>
  <c r="Y19" i="25"/>
  <c r="Q19" i="26" s="1"/>
  <c r="AB19" i="25"/>
  <c r="R19" i="26" s="1"/>
  <c r="E20" i="25"/>
  <c r="B20" i="26" s="1"/>
  <c r="I20" i="25"/>
  <c r="E20" i="26" s="1"/>
  <c r="M20" i="25"/>
  <c r="H20" i="26" s="1"/>
  <c r="Q20" i="25"/>
  <c r="K20" i="26" s="1"/>
  <c r="U20" i="25"/>
  <c r="N20" i="26" s="1"/>
  <c r="U20" i="26" s="1"/>
  <c r="Y20" i="25"/>
  <c r="Q20" i="26" s="1"/>
  <c r="AB20" i="25"/>
  <c r="R20" i="26" s="1"/>
  <c r="E21" i="25"/>
  <c r="B21" i="26" s="1"/>
  <c r="I21" i="25"/>
  <c r="E21" i="26" s="1"/>
  <c r="M21" i="25"/>
  <c r="H21" i="26" s="1"/>
  <c r="Q21" i="25"/>
  <c r="K21" i="26" s="1"/>
  <c r="U21" i="25"/>
  <c r="N21" i="26" s="1"/>
  <c r="Y21" i="25"/>
  <c r="Q21" i="26" s="1"/>
  <c r="AB21" i="25"/>
  <c r="R21" i="26" s="1"/>
  <c r="E22" i="25"/>
  <c r="B22" i="26" s="1"/>
  <c r="I22" i="25"/>
  <c r="E22" i="26" s="1"/>
  <c r="M22" i="25"/>
  <c r="H22" i="26" s="1"/>
  <c r="Q22" i="25"/>
  <c r="K22" i="26" s="1"/>
  <c r="U22" i="25"/>
  <c r="N22" i="26" s="1"/>
  <c r="Y22" i="25"/>
  <c r="Q22" i="26" s="1"/>
  <c r="AB22" i="25"/>
  <c r="R22" i="26" s="1"/>
  <c r="E23" i="25"/>
  <c r="B23" i="26" s="1"/>
  <c r="I23" i="25"/>
  <c r="E23" i="26" s="1"/>
  <c r="M23" i="25"/>
  <c r="H23" i="26" s="1"/>
  <c r="Q23" i="25"/>
  <c r="K23" i="26" s="1"/>
  <c r="U23" i="25"/>
  <c r="N23" i="26" s="1"/>
  <c r="Y23" i="25"/>
  <c r="Q23" i="26" s="1"/>
  <c r="AB23" i="25"/>
  <c r="R23" i="26" s="1"/>
  <c r="E24" i="25"/>
  <c r="B24" i="26" s="1"/>
  <c r="I24" i="25"/>
  <c r="E24" i="26" s="1"/>
  <c r="M24" i="25"/>
  <c r="H24" i="26" s="1"/>
  <c r="Q24" i="25"/>
  <c r="K24" i="26" s="1"/>
  <c r="U24" i="25"/>
  <c r="N24" i="26" s="1"/>
  <c r="Y24" i="25"/>
  <c r="Q24" i="26" s="1"/>
  <c r="AB24" i="25"/>
  <c r="R24" i="26" s="1"/>
  <c r="E25" i="25"/>
  <c r="B25" i="26" s="1"/>
  <c r="I25" i="25"/>
  <c r="E25" i="26" s="1"/>
  <c r="M25" i="25"/>
  <c r="H25" i="26" s="1"/>
  <c r="Q25" i="25"/>
  <c r="K25" i="26" s="1"/>
  <c r="U25" i="25"/>
  <c r="N25" i="26" s="1"/>
  <c r="Y25" i="25"/>
  <c r="Q25" i="26" s="1"/>
  <c r="AB25" i="25"/>
  <c r="R25" i="26" s="1"/>
  <c r="B26" i="26"/>
  <c r="E26" i="26"/>
  <c r="H26" i="26"/>
  <c r="K26" i="26"/>
  <c r="N26" i="26"/>
  <c r="U26" i="26" s="1"/>
  <c r="Q26" i="26"/>
  <c r="AB26" i="25"/>
  <c r="R26" i="26" s="1"/>
  <c r="E27" i="25"/>
  <c r="B27" i="26" s="1"/>
  <c r="I27" i="25"/>
  <c r="E27" i="26" s="1"/>
  <c r="M27" i="25"/>
  <c r="H27" i="26" s="1"/>
  <c r="Q27" i="25"/>
  <c r="K27" i="26" s="1"/>
  <c r="U27" i="25"/>
  <c r="N27" i="26" s="1"/>
  <c r="U27" i="26" s="1"/>
  <c r="Y27" i="25"/>
  <c r="Q27" i="26" s="1"/>
  <c r="AB27" i="25"/>
  <c r="R27" i="26" s="1"/>
  <c r="E28" i="25"/>
  <c r="B28" i="26" s="1"/>
  <c r="I28" i="25"/>
  <c r="E28" i="26" s="1"/>
  <c r="M28" i="25"/>
  <c r="H28" i="26" s="1"/>
  <c r="Q28" i="25"/>
  <c r="K28" i="26" s="1"/>
  <c r="U28" i="25"/>
  <c r="N28" i="26" s="1"/>
  <c r="U28" i="26" s="1"/>
  <c r="Y28" i="25"/>
  <c r="Q28" i="26" s="1"/>
  <c r="AB28" i="25"/>
  <c r="R28" i="26" s="1"/>
  <c r="E29" i="25"/>
  <c r="B29" i="26" s="1"/>
  <c r="E29" i="26"/>
  <c r="M29" i="25"/>
  <c r="H29" i="26" s="1"/>
  <c r="Q29" i="25"/>
  <c r="K29" i="26" s="1"/>
  <c r="U29" i="25"/>
  <c r="N29" i="26" s="1"/>
  <c r="Y29" i="25"/>
  <c r="Q29" i="26" s="1"/>
  <c r="AB29" i="25"/>
  <c r="R29" i="26" s="1"/>
  <c r="E30" i="25"/>
  <c r="B30" i="26" s="1"/>
  <c r="I30" i="25"/>
  <c r="E30" i="26" s="1"/>
  <c r="M30" i="25"/>
  <c r="H30" i="26" s="1"/>
  <c r="Q30" i="25"/>
  <c r="K30" i="26" s="1"/>
  <c r="U30" i="25"/>
  <c r="N30" i="26" s="1"/>
  <c r="Y30" i="25"/>
  <c r="Q30" i="26" s="1"/>
  <c r="AB30" i="25"/>
  <c r="R30" i="26" s="1"/>
  <c r="E31" i="25"/>
  <c r="B31" i="26" s="1"/>
  <c r="I31" i="25"/>
  <c r="E31" i="26" s="1"/>
  <c r="M31" i="25"/>
  <c r="H31" i="26" s="1"/>
  <c r="Q31" i="25"/>
  <c r="K31" i="26" s="1"/>
  <c r="U31" i="25"/>
  <c r="N31" i="26" s="1"/>
  <c r="Y31" i="25"/>
  <c r="Q31" i="26" s="1"/>
  <c r="AB31" i="25"/>
  <c r="R31" i="26" s="1"/>
  <c r="E32" i="25"/>
  <c r="B32" i="26" s="1"/>
  <c r="I32" i="25"/>
  <c r="E32" i="26" s="1"/>
  <c r="M32" i="25"/>
  <c r="H32" i="26" s="1"/>
  <c r="Q32" i="25"/>
  <c r="K32" i="26" s="1"/>
  <c r="U32" i="25"/>
  <c r="N32" i="26" s="1"/>
  <c r="Y32" i="25"/>
  <c r="Q32" i="26" s="1"/>
  <c r="AB32" i="25"/>
  <c r="R32" i="26" s="1"/>
  <c r="E33" i="25"/>
  <c r="B33" i="26" s="1"/>
  <c r="I33" i="25"/>
  <c r="E33" i="26" s="1"/>
  <c r="M33" i="25"/>
  <c r="H33" i="26" s="1"/>
  <c r="Q33" i="25"/>
  <c r="K33" i="26" s="1"/>
  <c r="U33" i="25"/>
  <c r="N33" i="26" s="1"/>
  <c r="U33" i="26" s="1"/>
  <c r="Y33" i="25"/>
  <c r="Q33" i="26" s="1"/>
  <c r="AB33" i="25"/>
  <c r="R33" i="26" s="1"/>
  <c r="E34" i="25"/>
  <c r="B34" i="26" s="1"/>
  <c r="I34" i="25"/>
  <c r="E34" i="26" s="1"/>
  <c r="M34" i="25"/>
  <c r="H34" i="26" s="1"/>
  <c r="Q34" i="25"/>
  <c r="K34" i="26" s="1"/>
  <c r="U34" i="25"/>
  <c r="N34" i="26" s="1"/>
  <c r="U34" i="26" s="1"/>
  <c r="Y34" i="25"/>
  <c r="Q34" i="26" s="1"/>
  <c r="AB34" i="25"/>
  <c r="R34" i="26" s="1"/>
  <c r="E35" i="25"/>
  <c r="B35" i="26" s="1"/>
  <c r="I35" i="25"/>
  <c r="E35" i="26" s="1"/>
  <c r="M35" i="25"/>
  <c r="H35" i="26" s="1"/>
  <c r="Q35" i="25"/>
  <c r="K35" i="26" s="1"/>
  <c r="U35" i="25"/>
  <c r="N35" i="26" s="1"/>
  <c r="U35" i="26" s="1"/>
  <c r="Y35" i="25"/>
  <c r="Q35" i="26" s="1"/>
  <c r="AB35" i="25"/>
  <c r="R35" i="26" s="1"/>
  <c r="E36" i="25"/>
  <c r="B36" i="26" s="1"/>
  <c r="I36" i="25"/>
  <c r="E36" i="26" s="1"/>
  <c r="M36" i="25"/>
  <c r="H36" i="26" s="1"/>
  <c r="Q36" i="25"/>
  <c r="K36" i="26" s="1"/>
  <c r="U36" i="25"/>
  <c r="N36" i="26" s="1"/>
  <c r="U36" i="26" s="1"/>
  <c r="Y36" i="25"/>
  <c r="Q36" i="26" s="1"/>
  <c r="AB36" i="25"/>
  <c r="R36" i="26" s="1"/>
  <c r="E37" i="25"/>
  <c r="B37" i="26" s="1"/>
  <c r="I37" i="25"/>
  <c r="E37" i="26" s="1"/>
  <c r="M37" i="25"/>
  <c r="H37" i="26" s="1"/>
  <c r="Q37" i="25"/>
  <c r="K37" i="26" s="1"/>
  <c r="U37" i="25"/>
  <c r="N37" i="26" s="1"/>
  <c r="Y37" i="25"/>
  <c r="Q37" i="26" s="1"/>
  <c r="AB37" i="25"/>
  <c r="R37" i="26" s="1"/>
  <c r="E38" i="25"/>
  <c r="B38" i="26" s="1"/>
  <c r="I38" i="25"/>
  <c r="E38" i="26" s="1"/>
  <c r="M38" i="25"/>
  <c r="H38" i="26" s="1"/>
  <c r="Q38" i="25"/>
  <c r="K38" i="26" s="1"/>
  <c r="U38" i="25"/>
  <c r="N38" i="26" s="1"/>
  <c r="Y38" i="25"/>
  <c r="Q38" i="26" s="1"/>
  <c r="AB38" i="25"/>
  <c r="R38" i="26" s="1"/>
  <c r="E39" i="25"/>
  <c r="B39" i="26" s="1"/>
  <c r="I39" i="25"/>
  <c r="E39" i="26" s="1"/>
  <c r="M39" i="25"/>
  <c r="H39" i="26" s="1"/>
  <c r="Q39" i="25"/>
  <c r="K39" i="26" s="1"/>
  <c r="U39" i="25"/>
  <c r="N39" i="26" s="1"/>
  <c r="Y39" i="25"/>
  <c r="Q39" i="26" s="1"/>
  <c r="AB39" i="25"/>
  <c r="R39" i="26" s="1"/>
  <c r="E40" i="25"/>
  <c r="B40" i="26" s="1"/>
  <c r="I40" i="25"/>
  <c r="E40" i="26" s="1"/>
  <c r="M40" i="25"/>
  <c r="H40" i="26" s="1"/>
  <c r="Q40" i="25"/>
  <c r="K40" i="26" s="1"/>
  <c r="U40" i="25"/>
  <c r="N40" i="26" s="1"/>
  <c r="Y40" i="25"/>
  <c r="Q40" i="26" s="1"/>
  <c r="AB40" i="25"/>
  <c r="R40" i="26" s="1"/>
  <c r="E41" i="25"/>
  <c r="B41" i="26" s="1"/>
  <c r="I41" i="25"/>
  <c r="E41" i="26" s="1"/>
  <c r="M41" i="25"/>
  <c r="H41" i="26" s="1"/>
  <c r="Q41" i="25"/>
  <c r="K41" i="26" s="1"/>
  <c r="U41" i="25"/>
  <c r="N41" i="26" s="1"/>
  <c r="U41" i="26" s="1"/>
  <c r="Y41" i="25"/>
  <c r="Q41" i="26" s="1"/>
  <c r="AB41" i="25"/>
  <c r="R41" i="26" s="1"/>
  <c r="H12" i="23" l="1"/>
  <c r="Q14" i="8"/>
  <c r="N14" i="8"/>
  <c r="G12" i="23"/>
  <c r="E12" i="23"/>
  <c r="H14" i="8"/>
  <c r="D12" i="23"/>
  <c r="E14" i="8"/>
  <c r="B14" i="8"/>
  <c r="C12" i="23"/>
  <c r="C24" i="23" s="1"/>
  <c r="U40" i="31"/>
  <c r="S40" i="31"/>
  <c r="T40" i="31"/>
  <c r="T6" i="31"/>
  <c r="T35" i="32"/>
  <c r="S35" i="32"/>
  <c r="U35" i="32"/>
  <c r="T35" i="31"/>
  <c r="S6" i="31"/>
  <c r="U6" i="31"/>
  <c r="T29" i="32"/>
  <c r="U29" i="32"/>
  <c r="S29" i="32"/>
  <c r="S31" i="31"/>
  <c r="U31" i="31"/>
  <c r="T31" i="31"/>
  <c r="U25" i="32"/>
  <c r="S25" i="32"/>
  <c r="T25" i="32"/>
  <c r="T25" i="31"/>
  <c r="U25" i="31"/>
  <c r="S25" i="31"/>
  <c r="U32" i="31"/>
  <c r="S32" i="31"/>
  <c r="T32" i="31"/>
  <c r="U41" i="32"/>
  <c r="S41" i="32"/>
  <c r="T41" i="32"/>
  <c r="T29" i="31"/>
  <c r="U29" i="31"/>
  <c r="S29" i="31"/>
  <c r="T41" i="31"/>
  <c r="U41" i="31"/>
  <c r="S41" i="31"/>
  <c r="T34" i="32"/>
  <c r="S34" i="32"/>
  <c r="U34" i="32"/>
  <c r="T34" i="31"/>
  <c r="U34" i="31"/>
  <c r="S34" i="31"/>
  <c r="T18" i="31"/>
  <c r="U18" i="31"/>
  <c r="S18" i="31"/>
  <c r="U19" i="31"/>
  <c r="S19" i="31"/>
  <c r="T19" i="31"/>
  <c r="U36" i="31"/>
  <c r="S36" i="31"/>
  <c r="T36" i="31"/>
  <c r="T18" i="32"/>
  <c r="S18" i="32"/>
  <c r="U18" i="32"/>
  <c r="T6" i="32"/>
  <c r="S6" i="32"/>
  <c r="U6" i="32"/>
  <c r="T38" i="32"/>
  <c r="S38" i="32"/>
  <c r="U38" i="32"/>
  <c r="T19" i="32"/>
  <c r="S19" i="32"/>
  <c r="U19" i="32"/>
  <c r="T15" i="32"/>
  <c r="S15" i="32"/>
  <c r="U15" i="32"/>
  <c r="T15" i="31"/>
  <c r="U15" i="31"/>
  <c r="S15" i="31"/>
  <c r="U21" i="32"/>
  <c r="S21" i="32"/>
  <c r="T21" i="32"/>
  <c r="T21" i="31"/>
  <c r="U21" i="31"/>
  <c r="S21" i="31"/>
  <c r="T9" i="32"/>
  <c r="U9" i="32"/>
  <c r="S9" i="32"/>
  <c r="T23" i="32"/>
  <c r="S23" i="32"/>
  <c r="U23" i="32"/>
  <c r="T13" i="31"/>
  <c r="U13" i="31"/>
  <c r="S13" i="31"/>
  <c r="T38" i="31"/>
  <c r="S38" i="31"/>
  <c r="U38" i="31"/>
  <c r="T11" i="32"/>
  <c r="S11" i="32"/>
  <c r="U11" i="32"/>
  <c r="U28" i="32"/>
  <c r="S28" i="32"/>
  <c r="T28" i="32"/>
  <c r="U13" i="32"/>
  <c r="S13" i="32"/>
  <c r="T13" i="32"/>
  <c r="T28" i="31"/>
  <c r="U28" i="31"/>
  <c r="S28" i="31"/>
  <c r="T26" i="32"/>
  <c r="S26" i="32"/>
  <c r="U26" i="32"/>
  <c r="T30" i="32"/>
  <c r="S30" i="32"/>
  <c r="U30" i="32"/>
  <c r="T30" i="31"/>
  <c r="S30" i="31"/>
  <c r="U30" i="31"/>
  <c r="T4" i="31"/>
  <c r="U4" i="31"/>
  <c r="S4" i="31"/>
  <c r="U4" i="32"/>
  <c r="S4" i="32"/>
  <c r="T4" i="32"/>
  <c r="T14" i="32"/>
  <c r="S14" i="32"/>
  <c r="U14" i="32"/>
  <c r="T27" i="32"/>
  <c r="S27" i="32"/>
  <c r="U27" i="32"/>
  <c r="S27" i="31"/>
  <c r="U27" i="31"/>
  <c r="T27" i="31"/>
  <c r="T24" i="32"/>
  <c r="U24" i="32"/>
  <c r="S24" i="32"/>
  <c r="T24" i="31"/>
  <c r="U24" i="31"/>
  <c r="S24" i="31"/>
  <c r="T10" i="31"/>
  <c r="S10" i="31"/>
  <c r="U10" i="31"/>
  <c r="T23" i="31"/>
  <c r="S23" i="31"/>
  <c r="U23" i="31"/>
  <c r="T39" i="31"/>
  <c r="S39" i="31"/>
  <c r="U39" i="31"/>
  <c r="T10" i="32"/>
  <c r="S10" i="32"/>
  <c r="U10" i="32"/>
  <c r="S11" i="31"/>
  <c r="U11" i="31"/>
  <c r="T11" i="31"/>
  <c r="U11" i="26"/>
  <c r="T16" i="31"/>
  <c r="U16" i="31"/>
  <c r="S16" i="31"/>
  <c r="T33" i="32"/>
  <c r="U33" i="32"/>
  <c r="S33" i="32"/>
  <c r="T33" i="31"/>
  <c r="U33" i="31"/>
  <c r="S33" i="31"/>
  <c r="T9" i="31"/>
  <c r="U9" i="31"/>
  <c r="S9" i="31"/>
  <c r="U9" i="26"/>
  <c r="T31" i="32"/>
  <c r="S31" i="32"/>
  <c r="U31" i="32"/>
  <c r="T8" i="32"/>
  <c r="U8" i="32"/>
  <c r="S8" i="32"/>
  <c r="U8" i="31"/>
  <c r="S8" i="31"/>
  <c r="U17" i="32"/>
  <c r="S17" i="32"/>
  <c r="T7" i="32"/>
  <c r="S7" i="32"/>
  <c r="U7" i="32"/>
  <c r="T39" i="32"/>
  <c r="S39" i="32"/>
  <c r="U39" i="32"/>
  <c r="U5" i="32"/>
  <c r="S5" i="32"/>
  <c r="T5" i="32"/>
  <c r="T32" i="32"/>
  <c r="U32" i="32"/>
  <c r="S32" i="32"/>
  <c r="T16" i="32"/>
  <c r="U16" i="32"/>
  <c r="S16" i="32"/>
  <c r="T17" i="31"/>
  <c r="U17" i="31"/>
  <c r="S17" i="31"/>
  <c r="T7" i="31"/>
  <c r="S7" i="31"/>
  <c r="U7" i="31"/>
  <c r="T22" i="32"/>
  <c r="S22" i="32"/>
  <c r="U22" i="32"/>
  <c r="T22" i="31"/>
  <c r="S22" i="31"/>
  <c r="U22" i="31"/>
  <c r="T14" i="31"/>
  <c r="S14" i="31"/>
  <c r="U14" i="31"/>
  <c r="T5" i="31"/>
  <c r="U5" i="31"/>
  <c r="B21" i="8"/>
  <c r="S5" i="31"/>
  <c r="U17" i="26"/>
  <c r="U25" i="26"/>
  <c r="T26" i="31"/>
  <c r="S26" i="31"/>
  <c r="U26" i="31"/>
  <c r="T37" i="31"/>
  <c r="U37" i="31"/>
  <c r="S37" i="31"/>
  <c r="U37" i="32"/>
  <c r="S37" i="32"/>
  <c r="T37" i="32"/>
  <c r="B20" i="8"/>
  <c r="S3" i="31"/>
  <c r="U3" i="31"/>
  <c r="T3" i="31"/>
  <c r="R42" i="31"/>
  <c r="T8" i="31"/>
  <c r="R42" i="26"/>
  <c r="U12" i="32"/>
  <c r="T12" i="32"/>
  <c r="S12" i="32"/>
  <c r="Q43" i="31"/>
  <c r="Q42" i="31"/>
  <c r="N43" i="31"/>
  <c r="N42" i="31"/>
  <c r="K43" i="31"/>
  <c r="J43" i="31"/>
  <c r="K42" i="31"/>
  <c r="H43" i="31"/>
  <c r="H42" i="31"/>
  <c r="G43" i="31"/>
  <c r="D43" i="31"/>
  <c r="E43" i="31"/>
  <c r="E42" i="31"/>
  <c r="U12" i="31"/>
  <c r="T12" i="31"/>
  <c r="B42" i="31"/>
  <c r="S12" i="31"/>
  <c r="B43" i="31"/>
  <c r="D23" i="23" s="1"/>
  <c r="Q12" i="8"/>
  <c r="Q17" i="8" s="1"/>
  <c r="Q43" i="32"/>
  <c r="Q42" i="32"/>
  <c r="N12" i="8"/>
  <c r="N43" i="32"/>
  <c r="N42" i="32"/>
  <c r="K12" i="8"/>
  <c r="K17" i="8" s="1"/>
  <c r="K43" i="32"/>
  <c r="K42" i="32"/>
  <c r="J43" i="32"/>
  <c r="H12" i="8"/>
  <c r="H43" i="32"/>
  <c r="G43" i="32"/>
  <c r="H42" i="32"/>
  <c r="D43" i="32"/>
  <c r="E43" i="32"/>
  <c r="E12" i="8"/>
  <c r="E42" i="32"/>
  <c r="S3" i="32"/>
  <c r="B12" i="8"/>
  <c r="B43" i="32"/>
  <c r="D24" i="23" s="1"/>
  <c r="U3" i="32"/>
  <c r="T3" i="32"/>
  <c r="B42" i="32"/>
  <c r="T21" i="26"/>
  <c r="S21" i="26"/>
  <c r="T13" i="26"/>
  <c r="S13" i="26"/>
  <c r="T5" i="26"/>
  <c r="S5" i="26"/>
  <c r="S14" i="26"/>
  <c r="T14" i="26"/>
  <c r="S39" i="26"/>
  <c r="T39" i="26"/>
  <c r="S31" i="26"/>
  <c r="T31" i="26"/>
  <c r="S23" i="26"/>
  <c r="T23" i="26"/>
  <c r="S15" i="26"/>
  <c r="T15" i="26"/>
  <c r="S7" i="26"/>
  <c r="T7" i="26"/>
  <c r="S22" i="26"/>
  <c r="T22" i="26"/>
  <c r="S6" i="26"/>
  <c r="T6" i="26"/>
  <c r="S41" i="26"/>
  <c r="T41" i="26"/>
  <c r="U37" i="26"/>
  <c r="S33" i="26"/>
  <c r="T33" i="26"/>
  <c r="U29" i="26"/>
  <c r="S25" i="26"/>
  <c r="T25" i="26"/>
  <c r="U21" i="26"/>
  <c r="S17" i="26"/>
  <c r="T17" i="26"/>
  <c r="U13" i="26"/>
  <c r="S9" i="26"/>
  <c r="T9" i="26"/>
  <c r="U5" i="26"/>
  <c r="S38" i="26"/>
  <c r="T38" i="26"/>
  <c r="S40" i="26"/>
  <c r="T40" i="26"/>
  <c r="U38" i="26"/>
  <c r="U30" i="26"/>
  <c r="T26" i="26"/>
  <c r="S26" i="26"/>
  <c r="U22" i="26"/>
  <c r="D10" i="23"/>
  <c r="T18" i="26"/>
  <c r="S18" i="26"/>
  <c r="U14" i="26"/>
  <c r="T10" i="26"/>
  <c r="S10" i="26"/>
  <c r="U6" i="26"/>
  <c r="T29" i="26"/>
  <c r="S29" i="26"/>
  <c r="S30" i="26"/>
  <c r="T30" i="26"/>
  <c r="S32" i="26"/>
  <c r="T32" i="26"/>
  <c r="S24" i="26"/>
  <c r="T24" i="26"/>
  <c r="T34" i="26"/>
  <c r="S34" i="26"/>
  <c r="U39" i="26"/>
  <c r="S35" i="26"/>
  <c r="T35" i="26"/>
  <c r="U31" i="26"/>
  <c r="T27" i="26"/>
  <c r="S27" i="26"/>
  <c r="U23" i="26"/>
  <c r="S19" i="26"/>
  <c r="T19" i="26"/>
  <c r="U15" i="26"/>
  <c r="S11" i="26"/>
  <c r="T11" i="26"/>
  <c r="U7" i="26"/>
  <c r="T3" i="26"/>
  <c r="S3" i="26"/>
  <c r="T37" i="26"/>
  <c r="S37" i="26"/>
  <c r="S16" i="26"/>
  <c r="T16" i="26"/>
  <c r="S8" i="26"/>
  <c r="T31" i="8" s="1"/>
  <c r="T8" i="26"/>
  <c r="U40" i="26"/>
  <c r="T36" i="26"/>
  <c r="S36" i="26"/>
  <c r="U32" i="26"/>
  <c r="T28" i="26"/>
  <c r="S28" i="26"/>
  <c r="U24" i="26"/>
  <c r="S20" i="26"/>
  <c r="T20" i="26"/>
  <c r="U16" i="26"/>
  <c r="T12" i="26"/>
  <c r="S12" i="26"/>
  <c r="U8" i="26"/>
  <c r="S4" i="26"/>
  <c r="T4" i="26"/>
  <c r="Q43" i="26"/>
  <c r="N43" i="26"/>
  <c r="N33" i="8"/>
  <c r="E43" i="26"/>
  <c r="D43" i="26"/>
  <c r="K43" i="26"/>
  <c r="J43" i="26"/>
  <c r="H43" i="26"/>
  <c r="G43" i="26"/>
  <c r="B43" i="26"/>
  <c r="D22" i="23" s="1"/>
  <c r="K85" i="8"/>
  <c r="K89" i="8" s="1"/>
  <c r="E10" i="23"/>
  <c r="H89" i="8"/>
  <c r="C10" i="23"/>
  <c r="B85" i="8"/>
  <c r="B89" i="8" s="1"/>
  <c r="Q85" i="8"/>
  <c r="Q89" i="8" s="1"/>
  <c r="H10" i="23"/>
  <c r="H14" i="23" s="1"/>
  <c r="G10" i="23"/>
  <c r="N85" i="8"/>
  <c r="N89" i="8" s="1"/>
  <c r="K25" i="8"/>
  <c r="N25" i="8"/>
  <c r="Q25" i="8"/>
  <c r="E25" i="8"/>
  <c r="E42" i="26"/>
  <c r="Q42" i="26"/>
  <c r="K42" i="26"/>
  <c r="B42" i="26"/>
  <c r="H42" i="26"/>
  <c r="E33" i="8"/>
  <c r="H33" i="8"/>
  <c r="K33" i="8"/>
  <c r="N42" i="26"/>
  <c r="Q33" i="8"/>
  <c r="E89" i="8"/>
  <c r="B17" i="8" l="1"/>
  <c r="E17" i="8"/>
  <c r="N17" i="8"/>
  <c r="H17" i="8"/>
  <c r="T14" i="8"/>
  <c r="I12" i="23"/>
  <c r="B25" i="8"/>
  <c r="H25" i="8"/>
  <c r="D4" i="15"/>
  <c r="Q40" i="8" l="1"/>
  <c r="Q39" i="8"/>
  <c r="Q38" i="8"/>
  <c r="Q37" i="8"/>
  <c r="Q36" i="8"/>
  <c r="N40" i="8"/>
  <c r="N39" i="8"/>
  <c r="N38" i="8"/>
  <c r="N37" i="8"/>
  <c r="N36" i="8"/>
  <c r="K40" i="8"/>
  <c r="K39" i="8"/>
  <c r="K38" i="8"/>
  <c r="K37" i="8"/>
  <c r="K36" i="8"/>
  <c r="H40" i="8"/>
  <c r="H39" i="8"/>
  <c r="H38" i="8"/>
  <c r="H37" i="8"/>
  <c r="E40" i="8"/>
  <c r="E39" i="8"/>
  <c r="E38" i="8"/>
  <c r="E37" i="8"/>
  <c r="E36" i="8"/>
  <c r="B40" i="8"/>
  <c r="B39" i="8"/>
  <c r="B38" i="8"/>
  <c r="B37" i="8"/>
  <c r="B36" i="8"/>
  <c r="H36" i="8"/>
  <c r="H45" i="8"/>
  <c r="E49" i="8"/>
  <c r="E48" i="8"/>
  <c r="E47" i="8"/>
  <c r="E46" i="8"/>
  <c r="B49" i="8"/>
  <c r="B48" i="8"/>
  <c r="B47" i="8"/>
  <c r="B46" i="8"/>
  <c r="C17" i="23" l="1"/>
  <c r="B19" i="23"/>
  <c r="B20" i="23"/>
  <c r="B21" i="23"/>
  <c r="B22" i="23"/>
  <c r="C22" i="23" s="1"/>
  <c r="B18" i="23"/>
  <c r="C18" i="23" s="1"/>
  <c r="C23" i="23" l="1"/>
  <c r="D18" i="23"/>
  <c r="B16" i="23"/>
  <c r="K9" i="20" l="1"/>
  <c r="E9" i="20"/>
  <c r="Q49" i="8" l="1"/>
  <c r="Q48" i="8"/>
  <c r="Q47" i="8"/>
  <c r="Q46" i="8"/>
  <c r="Q58" i="8"/>
  <c r="Q57" i="8"/>
  <c r="Q55" i="8"/>
  <c r="Q54" i="8"/>
  <c r="N54" i="8"/>
  <c r="N9" i="20"/>
  <c r="B33" i="8"/>
  <c r="B9" i="20"/>
  <c r="H9" i="20" l="1"/>
  <c r="Q9" i="20"/>
  <c r="L4" i="14" l="1"/>
  <c r="L12" i="14"/>
  <c r="L20" i="14"/>
  <c r="L28" i="14"/>
  <c r="L36" i="14"/>
  <c r="P3" i="16"/>
  <c r="L3" i="14" s="1"/>
  <c r="P4" i="16"/>
  <c r="P41" i="16"/>
  <c r="L41" i="14" s="1"/>
  <c r="P40" i="16"/>
  <c r="L40" i="14" s="1"/>
  <c r="P39" i="16"/>
  <c r="L39" i="14" s="1"/>
  <c r="P38" i="16"/>
  <c r="L38" i="14" s="1"/>
  <c r="P37" i="16"/>
  <c r="L37" i="14" s="1"/>
  <c r="P36" i="16"/>
  <c r="P35" i="16"/>
  <c r="L35" i="14" s="1"/>
  <c r="P34" i="16"/>
  <c r="L34" i="14" s="1"/>
  <c r="P33" i="16"/>
  <c r="L33" i="14" s="1"/>
  <c r="P32" i="16"/>
  <c r="L32" i="14" s="1"/>
  <c r="P31" i="16"/>
  <c r="L31" i="14" s="1"/>
  <c r="P30" i="16"/>
  <c r="L30" i="14" s="1"/>
  <c r="P29" i="16"/>
  <c r="L29" i="14" s="1"/>
  <c r="P28" i="16"/>
  <c r="P27" i="16"/>
  <c r="L27" i="14" s="1"/>
  <c r="P26" i="16"/>
  <c r="L26" i="14" s="1"/>
  <c r="P25" i="16"/>
  <c r="L25" i="14" s="1"/>
  <c r="P24" i="16"/>
  <c r="L24" i="14" s="1"/>
  <c r="P23" i="16"/>
  <c r="L23" i="14" s="1"/>
  <c r="P22" i="16"/>
  <c r="L22" i="14" s="1"/>
  <c r="P21" i="16"/>
  <c r="L21" i="14" s="1"/>
  <c r="P20" i="16"/>
  <c r="P19" i="16"/>
  <c r="L19" i="14" s="1"/>
  <c r="P18" i="16"/>
  <c r="L18" i="14" s="1"/>
  <c r="P17" i="16"/>
  <c r="L17" i="14" s="1"/>
  <c r="P16" i="16"/>
  <c r="L16" i="14" s="1"/>
  <c r="P15" i="16"/>
  <c r="L15" i="14" s="1"/>
  <c r="P14" i="16"/>
  <c r="L14" i="14" s="1"/>
  <c r="P13" i="16"/>
  <c r="L13" i="14" s="1"/>
  <c r="P12" i="16"/>
  <c r="P11" i="16"/>
  <c r="L11" i="14" s="1"/>
  <c r="P10" i="16"/>
  <c r="L10" i="14" s="1"/>
  <c r="P9" i="16"/>
  <c r="L9" i="14" s="1"/>
  <c r="P8" i="16"/>
  <c r="L8" i="14" s="1"/>
  <c r="P7" i="16"/>
  <c r="L7" i="14" s="1"/>
  <c r="P6" i="16"/>
  <c r="L6" i="14" s="1"/>
  <c r="P5" i="16"/>
  <c r="L5" i="14" s="1"/>
  <c r="L12" i="15"/>
  <c r="L20" i="15"/>
  <c r="L28" i="15"/>
  <c r="L36" i="15"/>
  <c r="P6" i="12"/>
  <c r="L6" i="15" s="1"/>
  <c r="P4" i="12"/>
  <c r="L4" i="15" s="1"/>
  <c r="P5" i="12"/>
  <c r="L5" i="15" s="1"/>
  <c r="P7" i="12"/>
  <c r="L7" i="15" s="1"/>
  <c r="P8" i="12"/>
  <c r="L8" i="15" s="1"/>
  <c r="P9" i="12"/>
  <c r="L9" i="15" s="1"/>
  <c r="P10" i="12"/>
  <c r="L10" i="15" s="1"/>
  <c r="P11" i="12"/>
  <c r="L11" i="15" s="1"/>
  <c r="P12" i="12"/>
  <c r="P13" i="12"/>
  <c r="L13" i="15" s="1"/>
  <c r="P14" i="12"/>
  <c r="L14" i="15" s="1"/>
  <c r="P15" i="12"/>
  <c r="L15" i="15" s="1"/>
  <c r="P16" i="12"/>
  <c r="L16" i="15" s="1"/>
  <c r="P17" i="12"/>
  <c r="L17" i="15" s="1"/>
  <c r="P18" i="12"/>
  <c r="L18" i="15" s="1"/>
  <c r="P19" i="12"/>
  <c r="L19" i="15" s="1"/>
  <c r="P20" i="12"/>
  <c r="P21" i="12"/>
  <c r="L21" i="15" s="1"/>
  <c r="P22" i="12"/>
  <c r="L22" i="15" s="1"/>
  <c r="P23" i="12"/>
  <c r="L23" i="15" s="1"/>
  <c r="P24" i="12"/>
  <c r="L24" i="15" s="1"/>
  <c r="P25" i="12"/>
  <c r="L25" i="15" s="1"/>
  <c r="P26" i="12"/>
  <c r="L26" i="15" s="1"/>
  <c r="P27" i="12"/>
  <c r="L27" i="15" s="1"/>
  <c r="P28" i="12"/>
  <c r="P29" i="12"/>
  <c r="L29" i="15" s="1"/>
  <c r="P30" i="12"/>
  <c r="L30" i="15" s="1"/>
  <c r="P31" i="12"/>
  <c r="L31" i="15" s="1"/>
  <c r="P32" i="12"/>
  <c r="L32" i="15" s="1"/>
  <c r="P33" i="12"/>
  <c r="L33" i="15" s="1"/>
  <c r="P34" i="12"/>
  <c r="L34" i="15" s="1"/>
  <c r="P35" i="12"/>
  <c r="L35" i="15" s="1"/>
  <c r="P36" i="12"/>
  <c r="P37" i="12"/>
  <c r="L37" i="15" s="1"/>
  <c r="P38" i="12"/>
  <c r="L38" i="15" s="1"/>
  <c r="P39" i="12"/>
  <c r="L39" i="15" s="1"/>
  <c r="P40" i="12"/>
  <c r="L40" i="15" s="1"/>
  <c r="P41" i="12"/>
  <c r="L41" i="15" s="1"/>
  <c r="P3" i="12"/>
  <c r="L3" i="15" s="1"/>
  <c r="L42" i="15" l="1"/>
  <c r="U29" i="1" l="1"/>
  <c r="E18" i="1" l="1"/>
  <c r="I24" i="1" l="1"/>
  <c r="M8" i="1" l="1"/>
  <c r="S4" i="9" l="1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3" i="9"/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3" i="1"/>
  <c r="N58" i="8" l="1"/>
  <c r="N57" i="8"/>
  <c r="N56" i="8"/>
  <c r="N55" i="8"/>
  <c r="K58" i="8"/>
  <c r="K57" i="8"/>
  <c r="K56" i="8"/>
  <c r="K55" i="8"/>
  <c r="K54" i="8"/>
  <c r="H58" i="8"/>
  <c r="H57" i="8"/>
  <c r="H55" i="8"/>
  <c r="H54" i="8"/>
  <c r="E58" i="8"/>
  <c r="E57" i="8"/>
  <c r="E56" i="8"/>
  <c r="E55" i="8"/>
  <c r="E54" i="8"/>
  <c r="B58" i="8"/>
  <c r="B57" i="8"/>
  <c r="B56" i="8"/>
  <c r="B55" i="8"/>
  <c r="B54" i="8"/>
  <c r="N49" i="8"/>
  <c r="N48" i="8"/>
  <c r="N47" i="8"/>
  <c r="N46" i="8"/>
  <c r="K49" i="8"/>
  <c r="K48" i="8"/>
  <c r="K47" i="8"/>
  <c r="K46" i="8"/>
  <c r="H49" i="8"/>
  <c r="H48" i="8"/>
  <c r="H47" i="8"/>
  <c r="H46" i="8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3" i="10"/>
  <c r="J4" i="14"/>
  <c r="J5" i="14"/>
  <c r="J6" i="14"/>
  <c r="J7" i="14"/>
  <c r="J8" i="14"/>
  <c r="O8" i="14" s="1"/>
  <c r="J9" i="14"/>
  <c r="O9" i="14" s="1"/>
  <c r="J10" i="14"/>
  <c r="J11" i="14"/>
  <c r="J12" i="14"/>
  <c r="J13" i="14"/>
  <c r="J14" i="14"/>
  <c r="J15" i="14"/>
  <c r="J16" i="14"/>
  <c r="O16" i="14" s="1"/>
  <c r="J17" i="14"/>
  <c r="O17" i="14" s="1"/>
  <c r="J18" i="14"/>
  <c r="J19" i="14"/>
  <c r="J20" i="14"/>
  <c r="J21" i="14"/>
  <c r="J22" i="14"/>
  <c r="J23" i="14"/>
  <c r="O23" i="14" s="1"/>
  <c r="J24" i="14"/>
  <c r="O24" i="14" s="1"/>
  <c r="J25" i="14"/>
  <c r="O25" i="14" s="1"/>
  <c r="J26" i="14"/>
  <c r="J27" i="14"/>
  <c r="J28" i="14"/>
  <c r="J29" i="14"/>
  <c r="J30" i="14"/>
  <c r="J31" i="14"/>
  <c r="O31" i="14" s="1"/>
  <c r="J32" i="14"/>
  <c r="O32" i="14" s="1"/>
  <c r="J33" i="14"/>
  <c r="O33" i="14" s="1"/>
  <c r="J34" i="14"/>
  <c r="J35" i="14"/>
  <c r="J36" i="14"/>
  <c r="J37" i="14"/>
  <c r="J38" i="14"/>
  <c r="J39" i="14"/>
  <c r="O39" i="14" s="1"/>
  <c r="J40" i="14"/>
  <c r="O40" i="14" s="1"/>
  <c r="J41" i="14"/>
  <c r="O41" i="14" s="1"/>
  <c r="J3" i="14"/>
  <c r="H4" i="14"/>
  <c r="H5" i="14"/>
  <c r="K5" i="20" s="1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F6" i="23" s="1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3" i="14"/>
  <c r="F4" i="14"/>
  <c r="F5" i="14"/>
  <c r="H5" i="20" s="1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E6" i="23" s="1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3" i="14"/>
  <c r="D4" i="14"/>
  <c r="N4" i="14" s="1"/>
  <c r="D5" i="14"/>
  <c r="E5" i="20" s="1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3" i="14"/>
  <c r="B4" i="14"/>
  <c r="M4" i="14" s="1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3" i="14"/>
  <c r="E41" i="16"/>
  <c r="J41" i="16" s="1"/>
  <c r="E40" i="16"/>
  <c r="J40" i="16" s="1"/>
  <c r="E39" i="16"/>
  <c r="J39" i="16" s="1"/>
  <c r="E38" i="16"/>
  <c r="J38" i="16" s="1"/>
  <c r="E37" i="16"/>
  <c r="J37" i="16" s="1"/>
  <c r="E36" i="16"/>
  <c r="J36" i="16" s="1"/>
  <c r="E35" i="16"/>
  <c r="J35" i="16" s="1"/>
  <c r="E34" i="16"/>
  <c r="J34" i="16" s="1"/>
  <c r="E33" i="16"/>
  <c r="J33" i="16" s="1"/>
  <c r="E32" i="16"/>
  <c r="J32" i="16" s="1"/>
  <c r="E31" i="16"/>
  <c r="J31" i="16" s="1"/>
  <c r="E30" i="16"/>
  <c r="J30" i="16" s="1"/>
  <c r="E29" i="16"/>
  <c r="J29" i="16" s="1"/>
  <c r="E28" i="16"/>
  <c r="J28" i="16" s="1"/>
  <c r="E27" i="16"/>
  <c r="J27" i="16" s="1"/>
  <c r="E26" i="16"/>
  <c r="J26" i="16" s="1"/>
  <c r="E25" i="16"/>
  <c r="J25" i="16" s="1"/>
  <c r="E24" i="16"/>
  <c r="J24" i="16" s="1"/>
  <c r="E23" i="16"/>
  <c r="J23" i="16" s="1"/>
  <c r="E22" i="16"/>
  <c r="J22" i="16" s="1"/>
  <c r="E21" i="16"/>
  <c r="J21" i="16" s="1"/>
  <c r="E20" i="16"/>
  <c r="J20" i="16" s="1"/>
  <c r="J19" i="16"/>
  <c r="E19" i="16"/>
  <c r="E18" i="16"/>
  <c r="J18" i="16" s="1"/>
  <c r="E17" i="16"/>
  <c r="J17" i="16" s="1"/>
  <c r="E16" i="16"/>
  <c r="J16" i="16" s="1"/>
  <c r="E15" i="16"/>
  <c r="J15" i="16" s="1"/>
  <c r="E14" i="16"/>
  <c r="J14" i="16" s="1"/>
  <c r="E13" i="16"/>
  <c r="J13" i="16" s="1"/>
  <c r="E12" i="16"/>
  <c r="J12" i="16" s="1"/>
  <c r="E11" i="16"/>
  <c r="J11" i="16" s="1"/>
  <c r="E10" i="16"/>
  <c r="J10" i="16" s="1"/>
  <c r="E9" i="16"/>
  <c r="J9" i="16" s="1"/>
  <c r="E8" i="16"/>
  <c r="J8" i="16" s="1"/>
  <c r="E7" i="16"/>
  <c r="J7" i="16" s="1"/>
  <c r="E6" i="16"/>
  <c r="J6" i="16" s="1"/>
  <c r="E5" i="16"/>
  <c r="J5" i="16" s="1"/>
  <c r="E4" i="16"/>
  <c r="J4" i="16" s="1"/>
  <c r="E3" i="16"/>
  <c r="J3" i="16" s="1"/>
  <c r="J4" i="15"/>
  <c r="O4" i="15" s="1"/>
  <c r="J5" i="15"/>
  <c r="J6" i="15"/>
  <c r="J7" i="15"/>
  <c r="J8" i="15"/>
  <c r="J9" i="15"/>
  <c r="J10" i="15"/>
  <c r="J11" i="15"/>
  <c r="O11" i="15" s="1"/>
  <c r="J12" i="15"/>
  <c r="O12" i="15" s="1"/>
  <c r="J13" i="15"/>
  <c r="O13" i="15" s="1"/>
  <c r="J14" i="15"/>
  <c r="J15" i="15"/>
  <c r="J16" i="15"/>
  <c r="J17" i="15"/>
  <c r="J18" i="15"/>
  <c r="J19" i="15"/>
  <c r="J20" i="15"/>
  <c r="O20" i="15" s="1"/>
  <c r="J21" i="15"/>
  <c r="O21" i="15" s="1"/>
  <c r="J22" i="15"/>
  <c r="J23" i="15"/>
  <c r="J24" i="15"/>
  <c r="J25" i="15"/>
  <c r="J26" i="15"/>
  <c r="J27" i="15"/>
  <c r="O27" i="15" s="1"/>
  <c r="J28" i="15"/>
  <c r="O28" i="15" s="1"/>
  <c r="J29" i="15"/>
  <c r="O29" i="15" s="1"/>
  <c r="J30" i="15"/>
  <c r="J31" i="15"/>
  <c r="J32" i="15"/>
  <c r="J33" i="15"/>
  <c r="J34" i="15"/>
  <c r="J35" i="15"/>
  <c r="O35" i="15" s="1"/>
  <c r="J36" i="15"/>
  <c r="O36" i="15" s="1"/>
  <c r="J37" i="15"/>
  <c r="O37" i="15" s="1"/>
  <c r="J38" i="15"/>
  <c r="J39" i="15"/>
  <c r="J40" i="15"/>
  <c r="J41" i="15"/>
  <c r="J3" i="15"/>
  <c r="H4" i="15"/>
  <c r="H5" i="15"/>
  <c r="K6" i="20" s="1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F7" i="23" s="1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3" i="15"/>
  <c r="F4" i="15"/>
  <c r="F5" i="15"/>
  <c r="H6" i="20" s="1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E7" i="23" s="1"/>
  <c r="F20" i="15"/>
  <c r="F21" i="15"/>
  <c r="F22" i="15"/>
  <c r="F23" i="15"/>
  <c r="F24" i="15"/>
  <c r="F25" i="15"/>
  <c r="H56" i="8" s="1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3" i="15"/>
  <c r="D5" i="15"/>
  <c r="E6" i="20" s="1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7" i="23" s="1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3" i="15"/>
  <c r="C42" i="12"/>
  <c r="B42" i="12"/>
  <c r="E41" i="12"/>
  <c r="J41" i="12" s="1"/>
  <c r="E40" i="12"/>
  <c r="J40" i="12" s="1"/>
  <c r="E39" i="12"/>
  <c r="J39" i="12" s="1"/>
  <c r="E38" i="12"/>
  <c r="J38" i="12" s="1"/>
  <c r="E37" i="12"/>
  <c r="J37" i="12" s="1"/>
  <c r="E36" i="12"/>
  <c r="J36" i="12" s="1"/>
  <c r="E35" i="12"/>
  <c r="J35" i="12" s="1"/>
  <c r="E34" i="12"/>
  <c r="J34" i="12" s="1"/>
  <c r="E33" i="12"/>
  <c r="J33" i="12" s="1"/>
  <c r="E32" i="12"/>
  <c r="J32" i="12" s="1"/>
  <c r="E31" i="12"/>
  <c r="J31" i="12" s="1"/>
  <c r="E30" i="12"/>
  <c r="J30" i="12" s="1"/>
  <c r="E29" i="12"/>
  <c r="J29" i="12" s="1"/>
  <c r="E28" i="12"/>
  <c r="J28" i="12" s="1"/>
  <c r="E27" i="12"/>
  <c r="J27" i="12" s="1"/>
  <c r="E26" i="12"/>
  <c r="J26" i="12" s="1"/>
  <c r="E25" i="12"/>
  <c r="J25" i="12" s="1"/>
  <c r="E24" i="12"/>
  <c r="J24" i="12" s="1"/>
  <c r="E23" i="12"/>
  <c r="J23" i="12" s="1"/>
  <c r="E22" i="12"/>
  <c r="J22" i="12" s="1"/>
  <c r="E21" i="12"/>
  <c r="J21" i="12" s="1"/>
  <c r="E20" i="12"/>
  <c r="J20" i="12" s="1"/>
  <c r="E19" i="12"/>
  <c r="J19" i="12" s="1"/>
  <c r="E18" i="12"/>
  <c r="J18" i="12" s="1"/>
  <c r="E17" i="12"/>
  <c r="J17" i="12" s="1"/>
  <c r="E16" i="12"/>
  <c r="J16" i="12" s="1"/>
  <c r="E15" i="12"/>
  <c r="J15" i="12" s="1"/>
  <c r="E14" i="12"/>
  <c r="J14" i="12" s="1"/>
  <c r="E13" i="12"/>
  <c r="J13" i="12" s="1"/>
  <c r="E12" i="12"/>
  <c r="J12" i="12" s="1"/>
  <c r="E11" i="12"/>
  <c r="J11" i="12" s="1"/>
  <c r="E10" i="12"/>
  <c r="J10" i="12" s="1"/>
  <c r="E9" i="12"/>
  <c r="J9" i="12" s="1"/>
  <c r="E8" i="12"/>
  <c r="J8" i="12" s="1"/>
  <c r="E7" i="12"/>
  <c r="J7" i="12" s="1"/>
  <c r="E6" i="12"/>
  <c r="J6" i="12" s="1"/>
  <c r="E5" i="12"/>
  <c r="E4" i="12"/>
  <c r="J4" i="12" s="1"/>
  <c r="E3" i="12"/>
  <c r="J3" i="12" s="1"/>
  <c r="N36" i="14" l="1"/>
  <c r="M36" i="14"/>
  <c r="B43" i="15"/>
  <c r="N3" i="15"/>
  <c r="M3" i="15"/>
  <c r="M34" i="15"/>
  <c r="N34" i="15"/>
  <c r="M26" i="15"/>
  <c r="N26" i="15"/>
  <c r="M18" i="15"/>
  <c r="N18" i="15"/>
  <c r="M10" i="15"/>
  <c r="N10" i="15"/>
  <c r="N6" i="20"/>
  <c r="O5" i="15"/>
  <c r="N38" i="14"/>
  <c r="M38" i="14"/>
  <c r="N30" i="14"/>
  <c r="M30" i="14"/>
  <c r="N22" i="14"/>
  <c r="M22" i="14"/>
  <c r="N14" i="14"/>
  <c r="M14" i="14"/>
  <c r="N6" i="14"/>
  <c r="M6" i="14"/>
  <c r="J43" i="14"/>
  <c r="O3" i="14"/>
  <c r="O34" i="14"/>
  <c r="O26" i="14"/>
  <c r="O18" i="14"/>
  <c r="O10" i="14"/>
  <c r="N21" i="14"/>
  <c r="M21" i="14"/>
  <c r="B5" i="20"/>
  <c r="N5" i="14"/>
  <c r="M5" i="14"/>
  <c r="Q5" i="20" s="1"/>
  <c r="M33" i="15"/>
  <c r="N33" i="15"/>
  <c r="M29" i="14"/>
  <c r="N29" i="14"/>
  <c r="N13" i="14"/>
  <c r="M13" i="14"/>
  <c r="H43" i="14"/>
  <c r="M32" i="15"/>
  <c r="N32" i="15"/>
  <c r="F43" i="14"/>
  <c r="M23" i="15"/>
  <c r="N23" i="15"/>
  <c r="M15" i="15"/>
  <c r="N15" i="15"/>
  <c r="M7" i="15"/>
  <c r="N7" i="15"/>
  <c r="J43" i="15"/>
  <c r="O3" i="15"/>
  <c r="O34" i="15"/>
  <c r="O26" i="15"/>
  <c r="O18" i="15"/>
  <c r="O10" i="15"/>
  <c r="M35" i="14"/>
  <c r="N35" i="14"/>
  <c r="M27" i="14"/>
  <c r="N27" i="14"/>
  <c r="M19" i="14"/>
  <c r="I6" i="23" s="1"/>
  <c r="N19" i="14"/>
  <c r="M11" i="14"/>
  <c r="N11" i="14"/>
  <c r="D43" i="14"/>
  <c r="O15" i="14"/>
  <c r="O7" i="14"/>
  <c r="M17" i="15"/>
  <c r="N17" i="15"/>
  <c r="M24" i="15"/>
  <c r="N24" i="15"/>
  <c r="M30" i="15"/>
  <c r="N30" i="15"/>
  <c r="O41" i="15"/>
  <c r="O25" i="15"/>
  <c r="O17" i="15"/>
  <c r="O9" i="15"/>
  <c r="B43" i="14"/>
  <c r="M3" i="14"/>
  <c r="N3" i="14"/>
  <c r="N34" i="14"/>
  <c r="M34" i="14"/>
  <c r="N26" i="14"/>
  <c r="M26" i="14"/>
  <c r="M18" i="14"/>
  <c r="N18" i="14"/>
  <c r="M10" i="14"/>
  <c r="N10" i="14"/>
  <c r="O38" i="14"/>
  <c r="O30" i="14"/>
  <c r="O22" i="14"/>
  <c r="O14" i="14"/>
  <c r="O6" i="14"/>
  <c r="M41" i="15"/>
  <c r="N41" i="15"/>
  <c r="M9" i="15"/>
  <c r="N9" i="15"/>
  <c r="N37" i="14"/>
  <c r="M37" i="14"/>
  <c r="M40" i="15"/>
  <c r="N40" i="15"/>
  <c r="M16" i="15"/>
  <c r="N16" i="15"/>
  <c r="G7" i="23"/>
  <c r="O19" i="15"/>
  <c r="N28" i="14"/>
  <c r="M28" i="14"/>
  <c r="N12" i="14"/>
  <c r="M12" i="14"/>
  <c r="M39" i="15"/>
  <c r="N39" i="15"/>
  <c r="M31" i="15"/>
  <c r="N31" i="15"/>
  <c r="M38" i="15"/>
  <c r="N38" i="15"/>
  <c r="M22" i="15"/>
  <c r="N22" i="15"/>
  <c r="M14" i="15"/>
  <c r="N14" i="15"/>
  <c r="M6" i="15"/>
  <c r="N6" i="15"/>
  <c r="H43" i="15"/>
  <c r="D19" i="23" s="1"/>
  <c r="O33" i="15"/>
  <c r="M37" i="15"/>
  <c r="N37" i="15"/>
  <c r="M29" i="15"/>
  <c r="N29" i="15"/>
  <c r="M21" i="15"/>
  <c r="N21" i="15"/>
  <c r="M13" i="15"/>
  <c r="N13" i="15"/>
  <c r="B6" i="20"/>
  <c r="M5" i="15"/>
  <c r="Q6" i="20" s="1"/>
  <c r="N5" i="15"/>
  <c r="O40" i="15"/>
  <c r="O32" i="15"/>
  <c r="O24" i="15"/>
  <c r="O16" i="15"/>
  <c r="O8" i="15"/>
  <c r="N41" i="14"/>
  <c r="M41" i="14"/>
  <c r="M33" i="14"/>
  <c r="N33" i="14"/>
  <c r="N25" i="14"/>
  <c r="M25" i="14"/>
  <c r="N17" i="14"/>
  <c r="M17" i="14"/>
  <c r="M9" i="14"/>
  <c r="N9" i="14"/>
  <c r="O37" i="14"/>
  <c r="O29" i="14"/>
  <c r="O21" i="14"/>
  <c r="O13" i="14"/>
  <c r="N5" i="20"/>
  <c r="O5" i="14"/>
  <c r="M8" i="15"/>
  <c r="N8" i="15"/>
  <c r="N20" i="14"/>
  <c r="M20" i="14"/>
  <c r="O31" i="15"/>
  <c r="O15" i="15"/>
  <c r="M40" i="14"/>
  <c r="N40" i="14"/>
  <c r="M32" i="14"/>
  <c r="N32" i="14"/>
  <c r="M24" i="14"/>
  <c r="N24" i="14"/>
  <c r="N16" i="14"/>
  <c r="M16" i="14"/>
  <c r="M8" i="14"/>
  <c r="N8" i="14"/>
  <c r="O36" i="14"/>
  <c r="O28" i="14"/>
  <c r="O20" i="14"/>
  <c r="O12" i="14"/>
  <c r="O4" i="14"/>
  <c r="Q42" i="5"/>
  <c r="M36" i="15"/>
  <c r="N36" i="15"/>
  <c r="M28" i="15"/>
  <c r="N28" i="15"/>
  <c r="M20" i="15"/>
  <c r="N20" i="15"/>
  <c r="M12" i="15"/>
  <c r="N12" i="15"/>
  <c r="M4" i="15"/>
  <c r="N4" i="15"/>
  <c r="O39" i="15"/>
  <c r="O23" i="15"/>
  <c r="O7" i="15"/>
  <c r="M35" i="15"/>
  <c r="N35" i="15"/>
  <c r="M27" i="15"/>
  <c r="N27" i="15"/>
  <c r="C7" i="23"/>
  <c r="M19" i="15"/>
  <c r="I7" i="23" s="1"/>
  <c r="N19" i="15"/>
  <c r="M11" i="15"/>
  <c r="N11" i="15"/>
  <c r="O38" i="15"/>
  <c r="O30" i="15"/>
  <c r="O22" i="15"/>
  <c r="O14" i="15"/>
  <c r="O6" i="15"/>
  <c r="M39" i="14"/>
  <c r="N39" i="14"/>
  <c r="M31" i="14"/>
  <c r="N31" i="14"/>
  <c r="M23" i="14"/>
  <c r="N23" i="14"/>
  <c r="M15" i="14"/>
  <c r="N15" i="14"/>
  <c r="M7" i="14"/>
  <c r="N7" i="14"/>
  <c r="O35" i="14"/>
  <c r="O27" i="14"/>
  <c r="O19" i="14"/>
  <c r="G6" i="23"/>
  <c r="O11" i="14"/>
  <c r="F43" i="15"/>
  <c r="M25" i="15"/>
  <c r="Q56" i="8" s="1"/>
  <c r="D43" i="15"/>
  <c r="N25" i="15"/>
  <c r="L42" i="10"/>
  <c r="K59" i="8"/>
  <c r="E59" i="8"/>
  <c r="H59" i="8"/>
  <c r="N59" i="8"/>
  <c r="B59" i="8"/>
  <c r="L42" i="14"/>
  <c r="F42" i="14"/>
  <c r="H42" i="14"/>
  <c r="B42" i="14"/>
  <c r="J42" i="14"/>
  <c r="D42" i="15"/>
  <c r="H42" i="15"/>
  <c r="J42" i="15"/>
  <c r="F42" i="15"/>
  <c r="D42" i="14"/>
  <c r="B42" i="15"/>
  <c r="C19" i="23" l="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O38" i="10" s="1"/>
  <c r="J39" i="10"/>
  <c r="J40" i="10"/>
  <c r="J41" i="10"/>
  <c r="J3" i="10"/>
  <c r="H4" i="10"/>
  <c r="H5" i="10"/>
  <c r="K7" i="20" s="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F8" i="23" s="1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3" i="10"/>
  <c r="F4" i="10"/>
  <c r="F5" i="10"/>
  <c r="H7" i="20" s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E8" i="23" s="1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3" i="10"/>
  <c r="D4" i="10"/>
  <c r="D5" i="10"/>
  <c r="E7" i="20" s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8" i="23" s="1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3" i="10"/>
  <c r="N31" i="10" l="1"/>
  <c r="M31" i="10"/>
  <c r="N38" i="10"/>
  <c r="M38" i="10"/>
  <c r="M35" i="10"/>
  <c r="N35" i="10"/>
  <c r="N27" i="10"/>
  <c r="M27" i="10"/>
  <c r="C8" i="23"/>
  <c r="N19" i="10"/>
  <c r="M19" i="10"/>
  <c r="I8" i="23" s="1"/>
  <c r="N11" i="10"/>
  <c r="M11" i="10"/>
  <c r="D43" i="10"/>
  <c r="O39" i="10"/>
  <c r="O31" i="10"/>
  <c r="O23" i="10"/>
  <c r="O15" i="10"/>
  <c r="O7" i="10"/>
  <c r="M18" i="10"/>
  <c r="N18" i="10"/>
  <c r="O30" i="10"/>
  <c r="O22" i="10"/>
  <c r="O6" i="10"/>
  <c r="N41" i="10"/>
  <c r="M41" i="10"/>
  <c r="M33" i="10"/>
  <c r="N33" i="10"/>
  <c r="M25" i="10"/>
  <c r="N25" i="10"/>
  <c r="M17" i="10"/>
  <c r="N17" i="10"/>
  <c r="M9" i="10"/>
  <c r="N9" i="10"/>
  <c r="O37" i="10"/>
  <c r="O29" i="10"/>
  <c r="O21" i="10"/>
  <c r="O13" i="10"/>
  <c r="N7" i="20"/>
  <c r="O5" i="10"/>
  <c r="N34" i="10"/>
  <c r="M34" i="10"/>
  <c r="O14" i="10"/>
  <c r="N40" i="10"/>
  <c r="M40" i="10"/>
  <c r="N32" i="10"/>
  <c r="M32" i="10"/>
  <c r="M24" i="10"/>
  <c r="N24" i="10"/>
  <c r="M16" i="10"/>
  <c r="N16" i="10"/>
  <c r="M8" i="10"/>
  <c r="N8" i="10"/>
  <c r="O36" i="10"/>
  <c r="O28" i="10"/>
  <c r="O20" i="10"/>
  <c r="O12" i="10"/>
  <c r="O4" i="10"/>
  <c r="O35" i="10"/>
  <c r="O27" i="10"/>
  <c r="G8" i="23"/>
  <c r="O19" i="10"/>
  <c r="O11" i="10"/>
  <c r="M10" i="10"/>
  <c r="N10" i="10"/>
  <c r="M23" i="10"/>
  <c r="N23" i="10"/>
  <c r="N22" i="10"/>
  <c r="M22" i="10"/>
  <c r="J42" i="10"/>
  <c r="J43" i="10"/>
  <c r="O3" i="10"/>
  <c r="O34" i="10"/>
  <c r="O26" i="10"/>
  <c r="O18" i="10"/>
  <c r="O10" i="10"/>
  <c r="N26" i="10"/>
  <c r="M26" i="10"/>
  <c r="N39" i="10"/>
  <c r="M39" i="10"/>
  <c r="M7" i="10"/>
  <c r="N7" i="10"/>
  <c r="N14" i="10"/>
  <c r="M14" i="10"/>
  <c r="N21" i="10"/>
  <c r="M21" i="10"/>
  <c r="H42" i="10"/>
  <c r="H43" i="10"/>
  <c r="D20" i="23" s="1"/>
  <c r="O41" i="10"/>
  <c r="O33" i="10"/>
  <c r="O25" i="10"/>
  <c r="O17" i="10"/>
  <c r="O9" i="10"/>
  <c r="B43" i="10"/>
  <c r="N3" i="10"/>
  <c r="M3" i="10"/>
  <c r="M15" i="10"/>
  <c r="N15" i="10"/>
  <c r="N30" i="10"/>
  <c r="M30" i="10"/>
  <c r="N6" i="10"/>
  <c r="M6" i="10"/>
  <c r="N37" i="10"/>
  <c r="M37" i="10"/>
  <c r="N29" i="10"/>
  <c r="M29" i="10"/>
  <c r="N13" i="10"/>
  <c r="M13" i="10"/>
  <c r="B7" i="20"/>
  <c r="N5" i="10"/>
  <c r="M5" i="10"/>
  <c r="Q7" i="20" s="1"/>
  <c r="M36" i="10"/>
  <c r="N36" i="10"/>
  <c r="M28" i="10"/>
  <c r="N28" i="10"/>
  <c r="M20" i="10"/>
  <c r="N20" i="10"/>
  <c r="M12" i="10"/>
  <c r="N12" i="10"/>
  <c r="M4" i="10"/>
  <c r="N4" i="10"/>
  <c r="F42" i="10"/>
  <c r="F43" i="10"/>
  <c r="O40" i="10"/>
  <c r="O32" i="10"/>
  <c r="O24" i="10"/>
  <c r="O16" i="10"/>
  <c r="O8" i="10"/>
  <c r="D42" i="10"/>
  <c r="B42" i="10"/>
  <c r="K50" i="8"/>
  <c r="H50" i="8"/>
  <c r="E50" i="8"/>
  <c r="B50" i="8"/>
  <c r="N50" i="8"/>
  <c r="U4" i="1"/>
  <c r="N4" i="5" s="1"/>
  <c r="U5" i="1"/>
  <c r="U6" i="1"/>
  <c r="U7" i="1"/>
  <c r="U8" i="1"/>
  <c r="N8" i="5" s="1"/>
  <c r="U9" i="1"/>
  <c r="N9" i="5" s="1"/>
  <c r="U10" i="1"/>
  <c r="U11" i="1"/>
  <c r="N11" i="5" s="1"/>
  <c r="U12" i="1"/>
  <c r="U13" i="1"/>
  <c r="U14" i="1"/>
  <c r="U15" i="1"/>
  <c r="N15" i="5" s="1"/>
  <c r="U16" i="1"/>
  <c r="U17" i="1"/>
  <c r="N17" i="5" s="1"/>
  <c r="U18" i="1"/>
  <c r="N18" i="5" s="1"/>
  <c r="U19" i="1"/>
  <c r="N19" i="5" s="1"/>
  <c r="G9" i="23" s="1"/>
  <c r="U20" i="1"/>
  <c r="N20" i="5" s="1"/>
  <c r="T20" i="5" s="1"/>
  <c r="U21" i="1"/>
  <c r="U22" i="1"/>
  <c r="U23" i="1"/>
  <c r="U24" i="1"/>
  <c r="U25" i="1"/>
  <c r="N25" i="5" s="1"/>
  <c r="U26" i="1"/>
  <c r="U27" i="1"/>
  <c r="N27" i="5" s="1"/>
  <c r="U28" i="1"/>
  <c r="N28" i="5" s="1"/>
  <c r="U30" i="1"/>
  <c r="U31" i="1"/>
  <c r="U32" i="1"/>
  <c r="U33" i="1"/>
  <c r="U34" i="1"/>
  <c r="N34" i="5" s="1"/>
  <c r="U35" i="1"/>
  <c r="N35" i="5" s="1"/>
  <c r="U36" i="1"/>
  <c r="N36" i="5" s="1"/>
  <c r="U37" i="1"/>
  <c r="N37" i="5" s="1"/>
  <c r="U38" i="1"/>
  <c r="U39" i="1"/>
  <c r="U40" i="1"/>
  <c r="U41" i="1"/>
  <c r="U3" i="1"/>
  <c r="Q4" i="1"/>
  <c r="K4" i="5" s="1"/>
  <c r="Q5" i="1"/>
  <c r="Q6" i="1"/>
  <c r="K6" i="5" s="1"/>
  <c r="Q7" i="1"/>
  <c r="Q8" i="1"/>
  <c r="Q9" i="1"/>
  <c r="Q10" i="1"/>
  <c r="K10" i="5" s="1"/>
  <c r="Q11" i="1"/>
  <c r="K11" i="5" s="1"/>
  <c r="Q12" i="1"/>
  <c r="Q13" i="1"/>
  <c r="Q14" i="1"/>
  <c r="K14" i="5" s="1"/>
  <c r="Q15" i="1"/>
  <c r="Q16" i="1"/>
  <c r="Q17" i="1"/>
  <c r="Q18" i="1"/>
  <c r="K18" i="5" s="1"/>
  <c r="Q19" i="1"/>
  <c r="K19" i="5" s="1"/>
  <c r="F9" i="23" s="1"/>
  <c r="Q20" i="1"/>
  <c r="Q21" i="1"/>
  <c r="K21" i="5" s="1"/>
  <c r="Q22" i="1"/>
  <c r="Q23" i="1"/>
  <c r="Q24" i="1"/>
  <c r="Q25" i="1"/>
  <c r="K25" i="5" s="1"/>
  <c r="Q26" i="1"/>
  <c r="Q27" i="1"/>
  <c r="K27" i="5" s="1"/>
  <c r="Q28" i="1"/>
  <c r="Q29" i="1"/>
  <c r="K29" i="5" s="1"/>
  <c r="Q30" i="1"/>
  <c r="K30" i="5" s="1"/>
  <c r="Q31" i="1"/>
  <c r="Q32" i="1"/>
  <c r="Q33" i="1"/>
  <c r="Q34" i="1"/>
  <c r="Q35" i="1"/>
  <c r="K35" i="5" s="1"/>
  <c r="Q36" i="1"/>
  <c r="K36" i="5" s="1"/>
  <c r="Q37" i="1"/>
  <c r="K37" i="5" s="1"/>
  <c r="Q38" i="1"/>
  <c r="K38" i="5" s="1"/>
  <c r="Q39" i="1"/>
  <c r="Q40" i="1"/>
  <c r="Q41" i="1"/>
  <c r="Q3" i="1"/>
  <c r="M4" i="1"/>
  <c r="H4" i="5" s="1"/>
  <c r="M5" i="1"/>
  <c r="M6" i="1"/>
  <c r="H6" i="5" s="1"/>
  <c r="M7" i="1"/>
  <c r="H7" i="5" s="1"/>
  <c r="M9" i="1"/>
  <c r="M10" i="1"/>
  <c r="M11" i="1"/>
  <c r="H11" i="5" s="1"/>
  <c r="M12" i="1"/>
  <c r="M13" i="1"/>
  <c r="M14" i="1"/>
  <c r="M15" i="1"/>
  <c r="H15" i="5" s="1"/>
  <c r="M16" i="1"/>
  <c r="M17" i="1"/>
  <c r="M18" i="1"/>
  <c r="M19" i="1"/>
  <c r="H19" i="5" s="1"/>
  <c r="E9" i="23" s="1"/>
  <c r="E14" i="23" s="1"/>
  <c r="M20" i="1"/>
  <c r="M21" i="1"/>
  <c r="H21" i="5" s="1"/>
  <c r="M22" i="1"/>
  <c r="H22" i="5" s="1"/>
  <c r="M23" i="1"/>
  <c r="H23" i="5" s="1"/>
  <c r="M24" i="1"/>
  <c r="H24" i="5" s="1"/>
  <c r="M25" i="1"/>
  <c r="M26" i="1"/>
  <c r="M27" i="1"/>
  <c r="H27" i="5" s="1"/>
  <c r="M28" i="1"/>
  <c r="H28" i="5" s="1"/>
  <c r="M29" i="1"/>
  <c r="H29" i="5" s="1"/>
  <c r="M30" i="1"/>
  <c r="H30" i="5" s="1"/>
  <c r="M31" i="1"/>
  <c r="H31" i="5" s="1"/>
  <c r="M32" i="1"/>
  <c r="H32" i="5" s="1"/>
  <c r="M33" i="1"/>
  <c r="M34" i="1"/>
  <c r="H34" i="5" s="1"/>
  <c r="M35" i="1"/>
  <c r="H35" i="5" s="1"/>
  <c r="M36" i="1"/>
  <c r="H36" i="5" s="1"/>
  <c r="M37" i="1"/>
  <c r="H37" i="5" s="1"/>
  <c r="M38" i="1"/>
  <c r="H38" i="5" s="1"/>
  <c r="M39" i="1"/>
  <c r="H39" i="5" s="1"/>
  <c r="M40" i="1"/>
  <c r="H40" i="5" s="1"/>
  <c r="M41" i="1"/>
  <c r="M3" i="1"/>
  <c r="H3" i="5" s="1"/>
  <c r="E4" i="1"/>
  <c r="E5" i="1"/>
  <c r="E6" i="1"/>
  <c r="B6" i="5" s="1"/>
  <c r="E7" i="1"/>
  <c r="E8" i="1"/>
  <c r="B8" i="5" s="1"/>
  <c r="E9" i="1"/>
  <c r="B9" i="5" s="1"/>
  <c r="E10" i="1"/>
  <c r="B10" i="5" s="1"/>
  <c r="E11" i="1"/>
  <c r="B11" i="5" s="1"/>
  <c r="E12" i="1"/>
  <c r="E13" i="1"/>
  <c r="E14" i="1"/>
  <c r="E15" i="1"/>
  <c r="E16" i="1"/>
  <c r="B16" i="5" s="1"/>
  <c r="E17" i="1"/>
  <c r="B17" i="5" s="1"/>
  <c r="E19" i="1"/>
  <c r="E20" i="1"/>
  <c r="E21" i="1"/>
  <c r="E22" i="1"/>
  <c r="B22" i="5" s="1"/>
  <c r="E23" i="1"/>
  <c r="E24" i="1"/>
  <c r="B24" i="5" s="1"/>
  <c r="E25" i="1"/>
  <c r="B25" i="5" s="1"/>
  <c r="E26" i="1"/>
  <c r="E27" i="1"/>
  <c r="B27" i="5" s="1"/>
  <c r="E28" i="1"/>
  <c r="E29" i="1"/>
  <c r="E30" i="1"/>
  <c r="E31" i="1"/>
  <c r="E32" i="1"/>
  <c r="E33" i="1"/>
  <c r="B33" i="5" s="1"/>
  <c r="E34" i="1"/>
  <c r="B34" i="5" s="1"/>
  <c r="E35" i="1"/>
  <c r="B35" i="5" s="1"/>
  <c r="E36" i="1"/>
  <c r="E37" i="1"/>
  <c r="E38" i="1"/>
  <c r="E39" i="1"/>
  <c r="E40" i="1"/>
  <c r="E41" i="1"/>
  <c r="I4" i="1"/>
  <c r="E4" i="5" s="1"/>
  <c r="I5" i="1"/>
  <c r="I6" i="1"/>
  <c r="I7" i="1"/>
  <c r="I8" i="1"/>
  <c r="E8" i="5" s="1"/>
  <c r="I9" i="1"/>
  <c r="E9" i="5" s="1"/>
  <c r="I10" i="1"/>
  <c r="I11" i="1"/>
  <c r="E11" i="5" s="1"/>
  <c r="I12" i="1"/>
  <c r="E12" i="5" s="1"/>
  <c r="I13" i="1"/>
  <c r="I14" i="1"/>
  <c r="I15" i="1"/>
  <c r="E15" i="5" s="1"/>
  <c r="I16" i="1"/>
  <c r="E16" i="5" s="1"/>
  <c r="I17" i="1"/>
  <c r="I18" i="1"/>
  <c r="E18" i="5" s="1"/>
  <c r="I19" i="1"/>
  <c r="E19" i="5" s="1"/>
  <c r="D9" i="23" s="1"/>
  <c r="D14" i="23" s="1"/>
  <c r="I20" i="1"/>
  <c r="E20" i="5" s="1"/>
  <c r="I21" i="1"/>
  <c r="I22" i="1"/>
  <c r="I23" i="1"/>
  <c r="E24" i="5"/>
  <c r="I25" i="1"/>
  <c r="E25" i="5" s="1"/>
  <c r="I26" i="1"/>
  <c r="I27" i="1"/>
  <c r="E27" i="5" s="1"/>
  <c r="I28" i="1"/>
  <c r="E28" i="5" s="1"/>
  <c r="I29" i="1"/>
  <c r="I30" i="1"/>
  <c r="I31" i="1"/>
  <c r="E31" i="5" s="1"/>
  <c r="I32" i="1"/>
  <c r="I33" i="1"/>
  <c r="E33" i="5" s="1"/>
  <c r="I34" i="1"/>
  <c r="E34" i="5" s="1"/>
  <c r="I35" i="1"/>
  <c r="E35" i="5" s="1"/>
  <c r="I36" i="1"/>
  <c r="E36" i="5" s="1"/>
  <c r="I37" i="1"/>
  <c r="I38" i="1"/>
  <c r="I39" i="1"/>
  <c r="I40" i="1"/>
  <c r="E40" i="5" s="1"/>
  <c r="I41" i="1"/>
  <c r="E41" i="5" s="1"/>
  <c r="N5" i="5"/>
  <c r="N10" i="5"/>
  <c r="T10" i="5" s="1"/>
  <c r="N14" i="5"/>
  <c r="T14" i="5" s="1"/>
  <c r="N16" i="5"/>
  <c r="N23" i="5"/>
  <c r="N24" i="5"/>
  <c r="N31" i="5"/>
  <c r="N32" i="5"/>
  <c r="N39" i="5"/>
  <c r="N40" i="5"/>
  <c r="N41" i="5"/>
  <c r="N38" i="5"/>
  <c r="N33" i="5"/>
  <c r="N30" i="5"/>
  <c r="N29" i="5"/>
  <c r="N26" i="5"/>
  <c r="N22" i="5"/>
  <c r="N21" i="5"/>
  <c r="N13" i="5"/>
  <c r="N7" i="5"/>
  <c r="T7" i="5" s="1"/>
  <c r="N6" i="5"/>
  <c r="N3" i="5"/>
  <c r="K41" i="5"/>
  <c r="K40" i="5"/>
  <c r="K39" i="5"/>
  <c r="K34" i="5"/>
  <c r="K33" i="5"/>
  <c r="K31" i="5"/>
  <c r="K28" i="5"/>
  <c r="K24" i="5"/>
  <c r="K23" i="5"/>
  <c r="K22" i="5"/>
  <c r="K17" i="5"/>
  <c r="K16" i="5"/>
  <c r="K15" i="5"/>
  <c r="K9" i="5"/>
  <c r="K8" i="5"/>
  <c r="K5" i="5"/>
  <c r="K8" i="20" s="1"/>
  <c r="K10" i="20" s="1"/>
  <c r="K3" i="5"/>
  <c r="H41" i="5"/>
  <c r="H33" i="5"/>
  <c r="H25" i="5"/>
  <c r="H18" i="5"/>
  <c r="H17" i="5"/>
  <c r="H16" i="5"/>
  <c r="H14" i="5"/>
  <c r="H13" i="5"/>
  <c r="H9" i="5"/>
  <c r="H8" i="5"/>
  <c r="H5" i="5"/>
  <c r="H8" i="20" s="1"/>
  <c r="H10" i="20" s="1"/>
  <c r="E38" i="5"/>
  <c r="E37" i="5"/>
  <c r="E30" i="5"/>
  <c r="E29" i="5"/>
  <c r="E26" i="5"/>
  <c r="E23" i="5"/>
  <c r="E22" i="5"/>
  <c r="E17" i="5"/>
  <c r="E6" i="5"/>
  <c r="I3" i="1"/>
  <c r="E3" i="5" s="1"/>
  <c r="B4" i="5"/>
  <c r="B15" i="5"/>
  <c r="B18" i="5"/>
  <c r="B19" i="5"/>
  <c r="C9" i="23" s="1"/>
  <c r="C21" i="23" s="1"/>
  <c r="B20" i="5"/>
  <c r="B21" i="5"/>
  <c r="B23" i="5"/>
  <c r="B26" i="5"/>
  <c r="B28" i="5"/>
  <c r="B29" i="5"/>
  <c r="B30" i="5"/>
  <c r="B31" i="5"/>
  <c r="B36" i="5"/>
  <c r="B37" i="5"/>
  <c r="B38" i="5"/>
  <c r="B40" i="5"/>
  <c r="E5" i="5"/>
  <c r="E8" i="20" s="1"/>
  <c r="E10" i="20" s="1"/>
  <c r="E7" i="5"/>
  <c r="E10" i="5"/>
  <c r="E13" i="5"/>
  <c r="E14" i="5"/>
  <c r="E21" i="5"/>
  <c r="E32" i="5"/>
  <c r="H10" i="5"/>
  <c r="H20" i="5"/>
  <c r="K7" i="5"/>
  <c r="K13" i="5"/>
  <c r="K20" i="5"/>
  <c r="K32" i="5"/>
  <c r="B5" i="5"/>
  <c r="B7" i="5"/>
  <c r="B13" i="5"/>
  <c r="B14" i="5"/>
  <c r="B32" i="5"/>
  <c r="B41" i="5"/>
  <c r="E3" i="1"/>
  <c r="B3" i="5" s="1"/>
  <c r="C20" i="23" l="1"/>
  <c r="C14" i="23"/>
  <c r="G14" i="23"/>
  <c r="R17" i="5"/>
  <c r="S17" i="5"/>
  <c r="R20" i="5"/>
  <c r="S20" i="5"/>
  <c r="R13" i="5"/>
  <c r="S13" i="5"/>
  <c r="R9" i="5"/>
  <c r="B8" i="20"/>
  <c r="R5" i="5"/>
  <c r="Q8" i="20" s="1"/>
  <c r="S5" i="5"/>
  <c r="T41" i="5"/>
  <c r="R10" i="5"/>
  <c r="S10" i="5"/>
  <c r="R41" i="5"/>
  <c r="S41" i="5"/>
  <c r="T32" i="5"/>
  <c r="N8" i="20"/>
  <c r="N10" i="20" s="1"/>
  <c r="T5" i="5"/>
  <c r="T34" i="5"/>
  <c r="T17" i="5"/>
  <c r="B10" i="20"/>
  <c r="R3" i="5"/>
  <c r="R14" i="5"/>
  <c r="S14" i="5"/>
  <c r="F14" i="23"/>
  <c r="R32" i="5"/>
  <c r="S32" i="5"/>
  <c r="R7" i="5"/>
  <c r="S7" i="5"/>
  <c r="T13" i="5"/>
  <c r="R6" i="5"/>
  <c r="T6" i="5"/>
  <c r="S6" i="5"/>
  <c r="T30" i="5"/>
  <c r="R30" i="5"/>
  <c r="S30" i="5"/>
  <c r="R15" i="5"/>
  <c r="T15" i="5"/>
  <c r="S15" i="5"/>
  <c r="T23" i="5"/>
  <c r="R23" i="5"/>
  <c r="S23" i="5"/>
  <c r="T29" i="5"/>
  <c r="R29" i="5"/>
  <c r="S29" i="5"/>
  <c r="T25" i="5"/>
  <c r="R25" i="5"/>
  <c r="S25" i="5"/>
  <c r="T35" i="5"/>
  <c r="R35" i="5"/>
  <c r="S35" i="5"/>
  <c r="T38" i="5"/>
  <c r="R38" i="5"/>
  <c r="S38" i="5"/>
  <c r="T33" i="5"/>
  <c r="R33" i="5"/>
  <c r="S33" i="5"/>
  <c r="T31" i="5"/>
  <c r="R31" i="5"/>
  <c r="S31" i="5"/>
  <c r="R18" i="5"/>
  <c r="T18" i="5"/>
  <c r="S18" i="5"/>
  <c r="T11" i="5"/>
  <c r="R11" i="5"/>
  <c r="S11" i="5"/>
  <c r="T4" i="5"/>
  <c r="R4" i="5"/>
  <c r="S4" i="5"/>
  <c r="R28" i="5"/>
  <c r="T28" i="5"/>
  <c r="S28" i="5"/>
  <c r="R36" i="5"/>
  <c r="T36" i="5"/>
  <c r="S36" i="5"/>
  <c r="T21" i="5"/>
  <c r="R21" i="5"/>
  <c r="R19" i="5"/>
  <c r="T19" i="5"/>
  <c r="S19" i="5"/>
  <c r="R24" i="5"/>
  <c r="T24" i="5"/>
  <c r="S24" i="5"/>
  <c r="R22" i="5"/>
  <c r="T22" i="5"/>
  <c r="S22" i="5"/>
  <c r="T3" i="5"/>
  <c r="S3" i="5"/>
  <c r="T37" i="5"/>
  <c r="R37" i="5"/>
  <c r="S37" i="5"/>
  <c r="R34" i="5"/>
  <c r="S34" i="5"/>
  <c r="S21" i="5"/>
  <c r="S9" i="5"/>
  <c r="T9" i="5"/>
  <c r="T8" i="5"/>
  <c r="S8" i="5"/>
  <c r="R8" i="5"/>
  <c r="R16" i="5"/>
  <c r="T16" i="5"/>
  <c r="S16" i="5"/>
  <c r="N12" i="5"/>
  <c r="N43" i="5" s="1"/>
  <c r="K12" i="5"/>
  <c r="J43" i="5" s="1"/>
  <c r="H12" i="5"/>
  <c r="H43" i="5" s="1"/>
  <c r="B12" i="5"/>
  <c r="B43" i="5" s="1"/>
  <c r="E39" i="5"/>
  <c r="E43" i="5" s="1"/>
  <c r="B39" i="5"/>
  <c r="K26" i="5"/>
  <c r="S26" i="5" s="1"/>
  <c r="H26" i="5"/>
  <c r="R26" i="5" s="1"/>
  <c r="T26" i="5"/>
  <c r="R27" i="5"/>
  <c r="T27" i="5"/>
  <c r="S27" i="5"/>
  <c r="T40" i="5"/>
  <c r="R40" i="5"/>
  <c r="S40" i="5"/>
  <c r="B41" i="8"/>
  <c r="H41" i="8"/>
  <c r="E41" i="8"/>
  <c r="K41" i="8"/>
  <c r="N41" i="8"/>
  <c r="K42" i="5"/>
  <c r="H42" i="5"/>
  <c r="E42" i="5"/>
  <c r="N42" i="5"/>
  <c r="B42" i="5" l="1"/>
  <c r="K43" i="5"/>
  <c r="D21" i="23" s="1"/>
  <c r="G43" i="5"/>
  <c r="D43" i="5"/>
  <c r="T12" i="5"/>
  <c r="R12" i="5"/>
  <c r="S12" i="5"/>
  <c r="T39" i="5"/>
  <c r="R39" i="5"/>
  <c r="S39" i="5"/>
</calcChain>
</file>

<file path=xl/sharedStrings.xml><?xml version="1.0" encoding="utf-8"?>
<sst xmlns="http://schemas.openxmlformats.org/spreadsheetml/2006/main" count="1339" uniqueCount="103">
  <si>
    <t>County</t>
  </si>
  <si>
    <t>Heard by the board</t>
  </si>
  <si>
    <t>Pending a hearing</t>
  </si>
  <si>
    <t>Sustained by the board</t>
  </si>
  <si>
    <t>Appealed to the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</si>
  <si>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</si>
  <si>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</si>
  <si>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</si>
  <si>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</si>
  <si>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</si>
  <si>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</si>
  <si>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</si>
  <si>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</si>
  <si>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</si>
  <si>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</si>
  <si>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Garfield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</si>
  <si>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</si>
  <si>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</si>
  <si>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</si>
  <si>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</si>
  <si>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</si>
  <si>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</si>
  <si>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</si>
  <si>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</si>
  <si>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</si>
  <si>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</si>
  <si>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</si>
  <si>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</si>
  <si>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</si>
  <si>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</si>
  <si>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</si>
  <si>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</si>
  <si>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</si>
  <si>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</si>
  <si>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</si>
  <si>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</si>
  <si>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</si>
  <si>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</si>
  <si>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</si>
  <si>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</si>
  <si>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</si>
  <si>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</si>
  <si>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Franklin </t>
  </si>
  <si>
    <t>COUNTY</t>
  </si>
  <si>
    <t xml:space="preserve">King </t>
  </si>
  <si>
    <t>TOTALS</t>
  </si>
  <si>
    <t>Residential</t>
  </si>
  <si>
    <t>Commercial</t>
  </si>
  <si>
    <t>Rejected incomplete/untimely</t>
  </si>
  <si>
    <t>N/A</t>
  </si>
  <si>
    <t xml:space="preserve">Whitman </t>
  </si>
  <si>
    <t xml:space="preserve">Pacific </t>
  </si>
  <si>
    <t>Yakima *</t>
  </si>
  <si>
    <t>* not heard by BOE, direct appeal to BTA</t>
  </si>
  <si>
    <t>CU &amp; Exemption</t>
  </si>
  <si>
    <t>All Appeal Types</t>
  </si>
  <si>
    <t>Rejected as incomplete or untimely</t>
  </si>
  <si>
    <t xml:space="preserve">Yakima </t>
  </si>
  <si>
    <t>2018 Assessment Year / 2019 Tax Year</t>
  </si>
  <si>
    <t>2017 Assessment Year / 2018 Tax Year</t>
  </si>
  <si>
    <t>Revised Total</t>
  </si>
  <si>
    <t>Franklin *</t>
  </si>
  <si>
    <t>King **</t>
  </si>
  <si>
    <t>* was not BOE Clerk in 2015 got figures from Assessor, doesn't have all the data</t>
  </si>
  <si>
    <t>** do not track BTA appeals</t>
  </si>
  <si>
    <t>Grant *</t>
  </si>
  <si>
    <t>Pending</t>
  </si>
  <si>
    <t>Stevens ***</t>
  </si>
  <si>
    <t>TBD</t>
  </si>
  <si>
    <t>* just started hearing appeals for 2016 do not have all the numbers</t>
  </si>
  <si>
    <t>*** just started hearings in April 2017</t>
  </si>
  <si>
    <t>2016 Assessment Year / 2017 Tax Year</t>
  </si>
  <si>
    <t>2015 Assessment Year / 2016 Tax Year</t>
  </si>
  <si>
    <t xml:space="preserve">Withdrawn </t>
  </si>
  <si>
    <t xml:space="preserve">Stipulated </t>
  </si>
  <si>
    <t>CU &amp; Exemptions</t>
  </si>
  <si>
    <t>Parcel Count</t>
  </si>
  <si>
    <t>Real</t>
  </si>
  <si>
    <t>Personal</t>
  </si>
  <si>
    <t>Parcels</t>
  </si>
  <si>
    <t xml:space="preserve">Total </t>
  </si>
  <si>
    <t>Total</t>
  </si>
  <si>
    <t>Petitions Filed</t>
  </si>
  <si>
    <t>Resolution</t>
  </si>
  <si>
    <t>All</t>
  </si>
  <si>
    <t>Assessment Year</t>
  </si>
  <si>
    <t>Select County:</t>
  </si>
  <si>
    <t>Percentage of Orders Appealed to the BTA</t>
  </si>
  <si>
    <t>Percentage of Parcels appealing to BOE</t>
  </si>
  <si>
    <t>Percentage of Values Adjusted</t>
  </si>
  <si>
    <t>% of Valuations Adjusted</t>
  </si>
  <si>
    <t>Select Chart Criteria:</t>
  </si>
  <si>
    <t xml:space="preserve">County Year over Year Comparison </t>
  </si>
  <si>
    <t>Statewide Average</t>
  </si>
  <si>
    <t>AVERAGE</t>
  </si>
  <si>
    <t>Comparison by Assessment Year</t>
  </si>
  <si>
    <t>**Data provided by Boards of Equalization**</t>
  </si>
  <si>
    <t>Withdrawn/Stipulated</t>
  </si>
  <si>
    <t>Withdrawn or Stipulated</t>
  </si>
  <si>
    <t>2019 Assessment Year / 2020 Tax Year</t>
  </si>
  <si>
    <t>2020 Assessment Year / 2021 Tax Year</t>
  </si>
  <si>
    <t>2021 Assessment Year / 2022 Tax Year</t>
  </si>
  <si>
    <t>2022 Assessment Year / 2023 Tax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</si>
</sst>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%"/>
    <numFmt numFmtId="167" formatCode="0.0%"/>
  </numFmts>
  <fonts count="15" x14ac:knownFonts="1"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name val="Corbel"/>
      <family val="2"/>
      <scheme val="minor"/>
    </font>
    <font>
      <sz val="11"/>
      <name val="Corbel"/>
      <family val="2"/>
      <scheme val="minor"/>
    </font>
    <font>
      <sz val="10"/>
      <name val="Arial"/>
      <family val="2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26"/>
      <color theme="1"/>
      <name val="Corbel"/>
      <family val="2"/>
      <scheme val="minor"/>
    </font>
    <font>
      <b/>
      <sz val="12"/>
      <color theme="1"/>
      <name val="Corbel"/>
      <family val="2"/>
      <scheme val="minor"/>
    </font>
    <font>
      <b/>
      <sz val="26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8"/>
      <name val="Corbel"/>
      <family val="2"/>
      <scheme val="minor"/>
    </font>
    <font>
      <sz val="11"/>
      <color rgb="FFC00000"/>
      <name val="Corbel"/>
      <family val="2"/>
      <scheme val="minor"/>
    </font>
    <font>
      <sz val="11"/>
      <color theme="4" tint="-0.249977111117893"/>
      <name val="Corbe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48118533890809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3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0" fillId="0" borderId="0" xfId="0" applyFont="1"/>
    <xf numFmtId="0" fontId="0" fillId="0" borderId="0" xfId="0" applyFill="1" applyAlignment="1">
      <alignment horizontal="center" wrapText="1"/>
    </xf>
    <xf numFmtId="0" fontId="0" fillId="4" borderId="0" xfId="0" applyFill="1"/>
    <xf numFmtId="0" fontId="0" fillId="0" borderId="0" xfId="0" applyFill="1"/>
    <xf numFmtId="0" fontId="4" fillId="5" borderId="1" xfId="0" applyFont="1" applyFill="1" applyBorder="1"/>
    <xf numFmtId="0" fontId="3" fillId="4" borderId="1" xfId="0" applyFont="1" applyFill="1" applyBorder="1" applyAlignment="1">
      <alignment vertical="center"/>
    </xf>
    <xf numFmtId="0" fontId="3" fillId="7" borderId="1" xfId="0" applyFont="1" applyFill="1" applyBorder="1"/>
    <xf numFmtId="0" fontId="4" fillId="8" borderId="1" xfId="0" applyFont="1" applyFill="1" applyBorder="1"/>
    <xf numFmtId="0" fontId="0" fillId="8" borderId="0" xfId="0" applyFill="1"/>
    <xf numFmtId="0" fontId="4" fillId="7" borderId="1" xfId="0" applyFont="1" applyFill="1" applyBorder="1"/>
    <xf numFmtId="0" fontId="0" fillId="5" borderId="0" xfId="0" applyFill="1"/>
    <xf numFmtId="0" fontId="0" fillId="5" borderId="0" xfId="0" applyFont="1" applyFill="1"/>
    <xf numFmtId="0" fontId="3" fillId="4" borderId="5" xfId="0" applyFont="1" applyFill="1" applyBorder="1" applyAlignment="1">
      <alignment vertical="center"/>
    </xf>
    <xf numFmtId="0" fontId="3" fillId="7" borderId="10" xfId="0" applyFont="1" applyFill="1" applyBorder="1"/>
    <xf numFmtId="0" fontId="4" fillId="7" borderId="12" xfId="0" applyFont="1" applyFill="1" applyBorder="1"/>
    <xf numFmtId="0" fontId="0" fillId="9" borderId="0" xfId="0" applyFill="1"/>
    <xf numFmtId="0" fontId="4" fillId="7" borderId="0" xfId="0" applyFont="1" applyFill="1"/>
    <xf numFmtId="0" fontId="0" fillId="7" borderId="0" xfId="0" applyFill="1"/>
    <xf numFmtId="0" fontId="2" fillId="7" borderId="0" xfId="0" applyFont="1" applyFill="1"/>
    <xf numFmtId="0" fontId="4" fillId="5" borderId="0" xfId="0" applyFont="1" applyFill="1"/>
    <xf numFmtId="0" fontId="2" fillId="5" borderId="0" xfId="0" applyFont="1" applyFill="1"/>
    <xf numFmtId="0" fontId="4" fillId="5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5" borderId="0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4" fillId="9" borderId="1" xfId="0" applyFont="1" applyFill="1" applyBorder="1"/>
    <xf numFmtId="0" fontId="0" fillId="11" borderId="0" xfId="0" applyFill="1" applyAlignment="1">
      <alignment horizontal="center" wrapText="1"/>
    </xf>
    <xf numFmtId="0" fontId="0" fillId="11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" fontId="0" fillId="5" borderId="0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 wrapText="1"/>
    </xf>
    <xf numFmtId="1" fontId="0" fillId="4" borderId="0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 wrapText="1"/>
    </xf>
    <xf numFmtId="1" fontId="0" fillId="7" borderId="0" xfId="0" applyNumberFormat="1" applyFont="1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4" fillId="5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7" borderId="29" xfId="0" applyFont="1" applyFill="1" applyBorder="1"/>
    <xf numFmtId="0" fontId="4" fillId="5" borderId="30" xfId="0" applyFont="1" applyFill="1" applyBorder="1"/>
    <xf numFmtId="0" fontId="4" fillId="7" borderId="30" xfId="0" applyFont="1" applyFill="1" applyBorder="1"/>
    <xf numFmtId="0" fontId="4" fillId="7" borderId="29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4" fillId="7" borderId="30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1" fontId="0" fillId="7" borderId="17" xfId="0" applyNumberFormat="1" applyFont="1" applyFill="1" applyBorder="1" applyAlignment="1">
      <alignment horizontal="center" wrapText="1"/>
    </xf>
    <xf numFmtId="1" fontId="0" fillId="4" borderId="17" xfId="0" applyNumberFormat="1" applyFont="1" applyFill="1" applyBorder="1" applyAlignment="1">
      <alignment horizontal="center" wrapText="1"/>
    </xf>
    <xf numFmtId="0" fontId="1" fillId="10" borderId="22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vertical="center" wrapText="1"/>
    </xf>
    <xf numFmtId="0" fontId="0" fillId="7" borderId="29" xfId="0" applyFont="1" applyFill="1" applyBorder="1"/>
    <xf numFmtId="0" fontId="0" fillId="5" borderId="30" xfId="0" applyFont="1" applyFill="1" applyBorder="1"/>
    <xf numFmtId="0" fontId="0" fillId="7" borderId="30" xfId="0" applyFont="1" applyFill="1" applyBorder="1"/>
    <xf numFmtId="0" fontId="0" fillId="7" borderId="31" xfId="0" applyFont="1" applyFill="1" applyBorder="1"/>
    <xf numFmtId="0" fontId="0" fillId="7" borderId="17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7" borderId="29" xfId="0" applyFill="1" applyBorder="1"/>
    <xf numFmtId="0" fontId="0" fillId="5" borderId="30" xfId="0" applyFill="1" applyBorder="1"/>
    <xf numFmtId="0" fontId="0" fillId="7" borderId="30" xfId="0" applyFill="1" applyBorder="1"/>
    <xf numFmtId="0" fontId="2" fillId="7" borderId="30" xfId="0" applyFont="1" applyFill="1" applyBorder="1"/>
    <xf numFmtId="0" fontId="2" fillId="5" borderId="30" xfId="0" applyFont="1" applyFill="1" applyBorder="1"/>
    <xf numFmtId="0" fontId="0" fillId="7" borderId="31" xfId="0" applyFill="1" applyBorder="1"/>
    <xf numFmtId="164" fontId="3" fillId="7" borderId="1" xfId="2" applyNumberFormat="1" applyFont="1" applyFill="1" applyBorder="1" applyAlignment="1">
      <alignment horizontal="center" vertical="center"/>
    </xf>
    <xf numFmtId="3" fontId="4" fillId="9" borderId="1" xfId="2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5" borderId="1" xfId="2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4" fillId="5" borderId="21" xfId="0" applyFont="1" applyFill="1" applyBorder="1"/>
    <xf numFmtId="3" fontId="4" fillId="7" borderId="0" xfId="0" applyNumberFormat="1" applyFont="1" applyFill="1" applyBorder="1" applyAlignment="1">
      <alignment horizontal="center" wrapText="1"/>
    </xf>
    <xf numFmtId="3" fontId="4" fillId="6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/>
    <xf numFmtId="3" fontId="4" fillId="6" borderId="0" xfId="0" applyNumberFormat="1" applyFont="1" applyFill="1" applyBorder="1" applyAlignment="1">
      <alignment horizontal="center" vertical="center"/>
    </xf>
    <xf numFmtId="3" fontId="4" fillId="7" borderId="0" xfId="2" applyNumberFormat="1" applyFont="1" applyFill="1" applyBorder="1" applyAlignment="1">
      <alignment horizontal="center" vertical="center"/>
    </xf>
    <xf numFmtId="3" fontId="4" fillId="7" borderId="0" xfId="1" applyNumberFormat="1" applyFont="1" applyFill="1" applyBorder="1" applyAlignment="1" applyProtection="1">
      <alignment horizontal="center" vertical="center"/>
    </xf>
    <xf numFmtId="3" fontId="4" fillId="7" borderId="18" xfId="1" applyNumberFormat="1" applyFont="1" applyFill="1" applyBorder="1" applyAlignment="1" applyProtection="1">
      <alignment horizontal="center" vertical="center"/>
    </xf>
    <xf numFmtId="3" fontId="4" fillId="5" borderId="0" xfId="0" applyNumberFormat="1" applyFont="1" applyFill="1" applyBorder="1" applyAlignment="1">
      <alignment horizontal="center" wrapText="1"/>
    </xf>
    <xf numFmtId="3" fontId="4" fillId="5" borderId="0" xfId="0" applyNumberFormat="1" applyFont="1" applyFill="1" applyBorder="1"/>
    <xf numFmtId="3" fontId="4" fillId="5" borderId="0" xfId="2" applyNumberFormat="1" applyFont="1" applyFill="1" applyBorder="1" applyAlignment="1">
      <alignment horizontal="center" vertical="center"/>
    </xf>
    <xf numFmtId="3" fontId="4" fillId="5" borderId="0" xfId="1" applyNumberFormat="1" applyFont="1" applyFill="1" applyBorder="1" applyAlignment="1" applyProtection="1">
      <alignment horizontal="center" vertical="center"/>
    </xf>
    <xf numFmtId="3" fontId="4" fillId="5" borderId="18" xfId="1" applyNumberFormat="1" applyFont="1" applyFill="1" applyBorder="1" applyAlignment="1" applyProtection="1">
      <alignment horizontal="center" vertical="center"/>
    </xf>
    <xf numFmtId="3" fontId="4" fillId="7" borderId="17" xfId="0" applyNumberFormat="1" applyFont="1" applyFill="1" applyBorder="1" applyAlignment="1">
      <alignment horizontal="center" wrapText="1"/>
    </xf>
    <xf numFmtId="3" fontId="4" fillId="6" borderId="17" xfId="0" applyNumberFormat="1" applyFont="1" applyFill="1" applyBorder="1" applyAlignment="1">
      <alignment horizontal="center" vertical="center" wrapText="1"/>
    </xf>
    <xf numFmtId="3" fontId="4" fillId="7" borderId="17" xfId="0" applyNumberFormat="1" applyFont="1" applyFill="1" applyBorder="1"/>
    <xf numFmtId="3" fontId="4" fillId="6" borderId="17" xfId="0" applyNumberFormat="1" applyFont="1" applyFill="1" applyBorder="1" applyAlignment="1">
      <alignment horizontal="center" vertical="center"/>
    </xf>
    <xf numFmtId="3" fontId="4" fillId="7" borderId="17" xfId="2" applyNumberFormat="1" applyFont="1" applyFill="1" applyBorder="1" applyAlignment="1">
      <alignment horizontal="center" vertical="center"/>
    </xf>
    <xf numFmtId="3" fontId="4" fillId="7" borderId="17" xfId="1" applyNumberFormat="1" applyFont="1" applyFill="1" applyBorder="1" applyAlignment="1" applyProtection="1">
      <alignment horizontal="center" vertical="center"/>
    </xf>
    <xf numFmtId="3" fontId="4" fillId="7" borderId="20" xfId="1" applyNumberFormat="1" applyFont="1" applyFill="1" applyBorder="1" applyAlignment="1" applyProtection="1">
      <alignment horizontal="center" vertical="center"/>
    </xf>
    <xf numFmtId="165" fontId="4" fillId="9" borderId="1" xfId="2" applyNumberFormat="1" applyFont="1" applyFill="1" applyBorder="1" applyAlignment="1">
      <alignment horizontal="center" vertical="center"/>
    </xf>
    <xf numFmtId="10" fontId="4" fillId="9" borderId="1" xfId="2" applyNumberFormat="1" applyFont="1" applyFill="1" applyBorder="1" applyAlignment="1">
      <alignment horizontal="center" vertical="center"/>
    </xf>
    <xf numFmtId="10" fontId="4" fillId="5" borderId="1" xfId="2" applyNumberFormat="1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 vertical="center"/>
    </xf>
    <xf numFmtId="166" fontId="4" fillId="9" borderId="1" xfId="2" applyNumberFormat="1" applyFont="1" applyFill="1" applyBorder="1" applyAlignment="1">
      <alignment horizontal="center" vertical="center"/>
    </xf>
    <xf numFmtId="166" fontId="4" fillId="5" borderId="1" xfId="2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/>
    </xf>
    <xf numFmtId="3" fontId="4" fillId="7" borderId="25" xfId="2" applyNumberFormat="1" applyFont="1" applyFill="1" applyBorder="1" applyAlignment="1">
      <alignment horizontal="center" vertical="center"/>
    </xf>
    <xf numFmtId="3" fontId="4" fillId="7" borderId="25" xfId="1" applyNumberFormat="1" applyFont="1" applyFill="1" applyBorder="1" applyAlignment="1" applyProtection="1">
      <alignment horizontal="center" vertical="center"/>
    </xf>
    <xf numFmtId="3" fontId="4" fillId="7" borderId="26" xfId="1" applyNumberFormat="1" applyFont="1" applyFill="1" applyBorder="1" applyAlignment="1" applyProtection="1">
      <alignment horizontal="center" vertical="center"/>
    </xf>
    <xf numFmtId="3" fontId="4" fillId="5" borderId="0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 wrapText="1"/>
    </xf>
    <xf numFmtId="3" fontId="4" fillId="7" borderId="17" xfId="0" applyNumberFormat="1" applyFont="1" applyFill="1" applyBorder="1" applyAlignment="1">
      <alignment horizontal="center" vertical="center"/>
    </xf>
    <xf numFmtId="0" fontId="0" fillId="0" borderId="1" xfId="0" applyFont="1" applyBorder="1"/>
    <xf numFmtId="3" fontId="0" fillId="5" borderId="1" xfId="2" applyNumberFormat="1" applyFont="1" applyFill="1" applyBorder="1" applyAlignment="1">
      <alignment horizontal="center" vertical="center"/>
    </xf>
    <xf numFmtId="166" fontId="0" fillId="5" borderId="1" xfId="2" applyNumberFormat="1" applyFont="1" applyFill="1" applyBorder="1" applyAlignment="1">
      <alignment horizontal="center" vertical="center"/>
    </xf>
    <xf numFmtId="10" fontId="2" fillId="5" borderId="1" xfId="2" applyNumberFormat="1" applyFont="1" applyFill="1" applyBorder="1" applyAlignment="1">
      <alignment horizontal="center" vertical="center"/>
    </xf>
    <xf numFmtId="10" fontId="2" fillId="9" borderId="1" xfId="2" applyNumberFormat="1" applyFont="1" applyFill="1" applyBorder="1" applyAlignment="1">
      <alignment horizontal="center" vertical="center"/>
    </xf>
    <xf numFmtId="10" fontId="6" fillId="5" borderId="1" xfId="2" applyNumberFormat="1" applyFont="1" applyFill="1" applyBorder="1" applyAlignment="1">
      <alignment horizontal="center" vertical="center"/>
    </xf>
    <xf numFmtId="10" fontId="6" fillId="9" borderId="1" xfId="2" applyNumberFormat="1" applyFont="1" applyFill="1" applyBorder="1" applyAlignment="1">
      <alignment horizontal="center" vertical="center"/>
    </xf>
    <xf numFmtId="0" fontId="0" fillId="9" borderId="1" xfId="0" applyFont="1" applyFill="1" applyBorder="1"/>
    <xf numFmtId="3" fontId="0" fillId="9" borderId="1" xfId="2" applyNumberFormat="1" applyFont="1" applyFill="1" applyBorder="1" applyAlignment="1">
      <alignment horizontal="center" vertical="center"/>
    </xf>
    <xf numFmtId="166" fontId="0" fillId="9" borderId="1" xfId="2" applyNumberFormat="1" applyFont="1" applyFill="1" applyBorder="1" applyAlignment="1">
      <alignment horizontal="center" vertical="center"/>
    </xf>
    <xf numFmtId="167" fontId="4" fillId="9" borderId="1" xfId="2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0" fontId="2" fillId="7" borderId="31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5" borderId="18" xfId="0" applyNumberFormat="1" applyFill="1" applyBorder="1"/>
    <xf numFmtId="3" fontId="0" fillId="7" borderId="20" xfId="0" applyNumberFormat="1" applyFill="1" applyBorder="1"/>
    <xf numFmtId="3" fontId="0" fillId="7" borderId="18" xfId="0" applyNumberFormat="1" applyFill="1" applyBorder="1"/>
    <xf numFmtId="3" fontId="0" fillId="7" borderId="26" xfId="0" applyNumberFormat="1" applyFill="1" applyBorder="1"/>
    <xf numFmtId="3" fontId="0" fillId="5" borderId="18" xfId="0" applyNumberFormat="1" applyFont="1" applyFill="1" applyBorder="1"/>
    <xf numFmtId="0" fontId="0" fillId="7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3" fontId="0" fillId="5" borderId="0" xfId="2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0" fillId="5" borderId="0" xfId="0" applyFont="1" applyFill="1" applyBorder="1"/>
    <xf numFmtId="0" fontId="7" fillId="5" borderId="0" xfId="0" applyFont="1" applyFill="1"/>
    <xf numFmtId="1" fontId="0" fillId="5" borderId="0" xfId="0" applyNumberFormat="1" applyFont="1" applyFill="1" applyAlignment="1">
      <alignment horizontal="center"/>
    </xf>
    <xf numFmtId="0" fontId="0" fillId="4" borderId="1" xfId="0" applyFill="1" applyBorder="1"/>
    <xf numFmtId="0" fontId="0" fillId="5" borderId="0" xfId="0" applyFill="1" applyBorder="1"/>
    <xf numFmtId="3" fontId="4" fillId="5" borderId="0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5" borderId="0" xfId="0" applyFont="1" applyFill="1" applyBorder="1" applyAlignment="1">
      <alignment horizontal="center"/>
    </xf>
    <xf numFmtId="9" fontId="0" fillId="5" borderId="0" xfId="0" applyNumberFormat="1" applyFill="1"/>
    <xf numFmtId="0" fontId="9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wrapText="1"/>
    </xf>
    <xf numFmtId="0" fontId="3" fillId="7" borderId="10" xfId="0" applyFont="1" applyFill="1" applyBorder="1" applyProtection="1"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/>
    </xf>
    <xf numFmtId="1" fontId="3" fillId="7" borderId="4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5" borderId="3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7" borderId="38" xfId="0" applyFont="1" applyFill="1" applyBorder="1"/>
    <xf numFmtId="9" fontId="3" fillId="7" borderId="39" xfId="0" applyNumberFormat="1" applyFont="1" applyFill="1" applyBorder="1" applyAlignment="1">
      <alignment horizontal="center"/>
    </xf>
    <xf numFmtId="0" fontId="3" fillId="7" borderId="40" xfId="0" applyFont="1" applyFill="1" applyBorder="1"/>
    <xf numFmtId="0" fontId="4" fillId="7" borderId="41" xfId="0" applyFont="1" applyFill="1" applyBorder="1" applyAlignment="1">
      <alignment horizontal="center"/>
    </xf>
    <xf numFmtId="1" fontId="4" fillId="7" borderId="41" xfId="0" applyNumberFormat="1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9" fontId="3" fillId="7" borderId="43" xfId="0" applyNumberFormat="1" applyFont="1" applyFill="1" applyBorder="1" applyAlignment="1">
      <alignment horizontal="center"/>
    </xf>
    <xf numFmtId="0" fontId="0" fillId="5" borderId="0" xfId="0" quotePrefix="1" applyFill="1"/>
    <xf numFmtId="0" fontId="4" fillId="5" borderId="32" xfId="0" applyFont="1" applyFill="1" applyBorder="1"/>
    <xf numFmtId="0" fontId="3" fillId="5" borderId="3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 vertical="center" wrapText="1"/>
    </xf>
    <xf numFmtId="0" fontId="3" fillId="7" borderId="38" xfId="0" applyFont="1" applyFill="1" applyBorder="1" applyProtection="1">
      <protection locked="0"/>
    </xf>
    <xf numFmtId="0" fontId="4" fillId="7" borderId="40" xfId="0" applyFont="1" applyFill="1" applyBorder="1"/>
    <xf numFmtId="0" fontId="3" fillId="7" borderId="53" xfId="0" applyFont="1" applyFill="1" applyBorder="1"/>
    <xf numFmtId="3" fontId="0" fillId="4" borderId="2" xfId="0" applyNumberForma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horizontal="center" vertical="center"/>
    </xf>
    <xf numFmtId="3" fontId="0" fillId="5" borderId="0" xfId="0" applyNumberFormat="1" applyFill="1"/>
    <xf numFmtId="0" fontId="3" fillId="7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7" borderId="53" xfId="0" applyFont="1" applyFill="1" applyBorder="1" applyProtection="1">
      <protection locked="0"/>
    </xf>
    <xf numFmtId="0" fontId="4" fillId="7" borderId="31" xfId="0" applyFont="1" applyFill="1" applyBorder="1"/>
    <xf numFmtId="0" fontId="13" fillId="5" borderId="30" xfId="0" applyFont="1" applyFill="1" applyBorder="1"/>
    <xf numFmtId="0" fontId="13" fillId="7" borderId="29" xfId="0" applyFont="1" applyFill="1" applyBorder="1"/>
    <xf numFmtId="0" fontId="13" fillId="7" borderId="30" xfId="0" applyFont="1" applyFill="1" applyBorder="1"/>
    <xf numFmtId="0" fontId="13" fillId="7" borderId="31" xfId="0" applyFont="1" applyFill="1" applyBorder="1"/>
    <xf numFmtId="0" fontId="14" fillId="5" borderId="30" xfId="0" applyFont="1" applyFill="1" applyBorder="1"/>
    <xf numFmtId="1" fontId="0" fillId="4" borderId="2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3" fontId="4" fillId="8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3" fontId="4" fillId="8" borderId="4" xfId="0" applyNumberFormat="1" applyFont="1" applyFill="1" applyBorder="1" applyAlignment="1">
      <alignment horizontal="center" wrapText="1"/>
    </xf>
    <xf numFmtId="3" fontId="4" fillId="8" borderId="3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0" fillId="9" borderId="2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left" vertical="center"/>
    </xf>
    <xf numFmtId="0" fontId="1" fillId="10" borderId="28" xfId="0" applyFont="1" applyFill="1" applyBorder="1" applyAlignment="1">
      <alignment horizontal="left" vertical="center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wrapText="1"/>
    </xf>
    <xf numFmtId="0" fontId="1" fillId="10" borderId="23" xfId="0" applyFont="1" applyFill="1" applyBorder="1" applyAlignment="1">
      <alignment horizontal="center" vertical="center" wrapText="1"/>
    </xf>
    <xf numFmtId="3" fontId="4" fillId="9" borderId="2" xfId="0" applyNumberFormat="1" applyFont="1" applyFill="1" applyBorder="1" applyAlignment="1">
      <alignment horizontal="center" wrapText="1"/>
    </xf>
    <xf numFmtId="3" fontId="4" fillId="9" borderId="3" xfId="0" applyNumberFormat="1" applyFont="1" applyFill="1" applyBorder="1" applyAlignment="1">
      <alignment horizontal="center" wrapText="1"/>
    </xf>
    <xf numFmtId="3" fontId="4" fillId="7" borderId="2" xfId="0" applyNumberFormat="1" applyFont="1" applyFill="1" applyBorder="1" applyAlignment="1">
      <alignment horizontal="center" wrapText="1"/>
    </xf>
    <xf numFmtId="3" fontId="4" fillId="7" borderId="3" xfId="0" applyNumberFormat="1" applyFont="1" applyFill="1" applyBorder="1" applyAlignment="1">
      <alignment horizontal="center" wrapText="1"/>
    </xf>
    <xf numFmtId="3" fontId="4" fillId="5" borderId="3" xfId="0" applyNumberFormat="1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" fontId="4" fillId="7" borderId="13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3" fillId="7" borderId="2" xfId="0" quotePrefix="1" applyFont="1" applyFill="1" applyBorder="1" applyAlignment="1">
      <alignment horizontal="center"/>
    </xf>
    <xf numFmtId="9" fontId="3" fillId="7" borderId="2" xfId="0" applyNumberFormat="1" applyFont="1" applyFill="1" applyBorder="1" applyAlignment="1">
      <alignment horizontal="center"/>
    </xf>
    <xf numFmtId="9" fontId="3" fillId="7" borderId="4" xfId="0" applyNumberFormat="1" applyFont="1" applyFill="1" applyBorder="1" applyAlignment="1">
      <alignment horizontal="center"/>
    </xf>
    <xf numFmtId="9" fontId="3" fillId="7" borderId="49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1" fontId="3" fillId="7" borderId="4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9" fontId="3" fillId="7" borderId="11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0" fontId="4" fillId="7" borderId="50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4" fillId="7" borderId="51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33" xfId="0" applyFont="1" applyFill="1" applyBorder="1" applyAlignment="1" applyProtection="1">
      <alignment horizontal="center" vertical="center" wrapText="1"/>
      <protection locked="0"/>
    </xf>
    <xf numFmtId="0" fontId="1" fillId="5" borderId="34" xfId="0" applyFont="1" applyFill="1" applyBorder="1" applyAlignment="1" applyProtection="1">
      <alignment horizontal="center" vertical="center" wrapText="1"/>
      <protection locked="0"/>
    </xf>
  </cellXfs>
  <cellStyles count="5">
    <cellStyle name="Comma" xfId="2" builtinId="3"/>
    <cellStyle name="Comma 3" xfId="3" xr:uid="{00000000-0005-0000-0000-000001000000}"/>
    <cellStyle name="Normal" xfId="0" builtinId="0"/>
    <cellStyle name="Normal 2 2" xfId="1" xr:uid="{00000000-0005-0000-0000-000003000000}"/>
    <cellStyle name="Normal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'Data Viewer by County'!$B$16</c:f>
          <c:strCache>
            <c:ptCount val="1"/>
            <c:pt idx="0">
              <c:v>Lewis County Year over Year Comparison of Petitions Heard by the board</c:v>
            </c:pt>
          </c:strCache>
        </c:strRef>
      </c:tx>
      <c:layout>
        <c:manualLayout>
          <c:xMode val="edge"/>
          <c:yMode val="edge"/>
          <c:x val="0.12375097129791217"/>
          <c:y val="1.0451844992603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Viewer by County'!$C$17</c:f>
              <c:strCache>
                <c:ptCount val="1"/>
                <c:pt idx="0">
                  <c:v>Heard by the board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tint val="100000"/>
                    <a:satMod val="103000"/>
                    <a:lumMod val="102000"/>
                  </a:schemeClr>
                </a:gs>
                <a:gs pos="50000">
                  <a:schemeClr val="accent1">
                    <a:shade val="76000"/>
                    <a:shade val="100000"/>
                    <a:satMod val="110000"/>
                    <a:lumMod val="100000"/>
                  </a:schemeClr>
                </a:gs>
                <a:gs pos="100000">
                  <a:schemeClr val="accent1">
                    <a:shade val="76000"/>
                    <a:shade val="70000"/>
                    <a:satMod val="120000"/>
                    <a:lumMod val="99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innerShdw blurRad="88900" dist="25400" dir="10800000">
                <a:srgbClr val="000000">
                  <a:alpha val="25000"/>
                </a:srgbClr>
              </a:innerShdw>
              <a:outerShdw blurRad="25400" dist="25400" dir="5400000" rotWithShape="0">
                <a:srgbClr val="FFFFFF">
                  <a:alpha val="10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'Data Viewer by County'!$B$18:$B$25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'Data Viewer by County'!$C$18:$C$25</c:f>
              <c:numCache>
                <c:formatCode>0</c:formatCode>
                <c:ptCount val="8"/>
                <c:pt idx="0">
                  <c:v>77</c:v>
                </c:pt>
                <c:pt idx="1">
                  <c:v>22</c:v>
                </c:pt>
                <c:pt idx="2">
                  <c:v>72</c:v>
                </c:pt>
                <c:pt idx="3">
                  <c:v>172</c:v>
                </c:pt>
                <c:pt idx="4">
                  <c:v>298</c:v>
                </c:pt>
                <c:pt idx="5">
                  <c:v>322</c:v>
                </c:pt>
                <c:pt idx="6">
                  <c:v>325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3-4A75-AD65-C6F1FD164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0717832"/>
        <c:axId val="600713568"/>
      </c:barChart>
      <c:lineChart>
        <c:grouping val="standard"/>
        <c:varyColors val="0"/>
        <c:ser>
          <c:idx val="1"/>
          <c:order val="1"/>
          <c:tx>
            <c:strRef>
              <c:f>'Data Viewer by County'!$D$17</c:f>
              <c:strCache>
                <c:ptCount val="1"/>
                <c:pt idx="0">
                  <c:v>Statewide Average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innerShdw blurRad="88900" dist="25400" dir="10800000">
                <a:srgbClr val="000000">
                  <a:alpha val="25000"/>
                </a:srgbClr>
              </a:innerShdw>
              <a:outerShdw blurRad="25400" dist="25400" dir="5400000" rotWithShape="0">
                <a:srgbClr val="FFFFFF">
                  <a:alpha val="10000"/>
                </a:srgbClr>
              </a:outerShdw>
            </a:effectLst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tint val="77000"/>
                      <a:tint val="100000"/>
                      <a:satMod val="103000"/>
                      <a:lumMod val="102000"/>
                    </a:schemeClr>
                  </a:gs>
                  <a:gs pos="50000">
                    <a:schemeClr val="accent1">
                      <a:tint val="77000"/>
                      <a:shade val="100000"/>
                      <a:satMod val="110000"/>
                      <a:lumMod val="100000"/>
                    </a:schemeClr>
                  </a:gs>
                  <a:gs pos="100000">
                    <a:schemeClr val="accent1">
                      <a:tint val="77000"/>
                      <a:shade val="70000"/>
                      <a:satMod val="120000"/>
                      <a:lumMod val="99000"/>
                    </a:schemeClr>
                  </a:gs>
                </a:gsLst>
                <a:path path="circle">
                  <a:fillToRect l="100000" t="100000" r="100000" b="100000"/>
                </a:path>
              </a:gradFill>
              <a:ln w="9525">
                <a:solidFill>
                  <a:schemeClr val="accent1">
                    <a:tint val="77000"/>
                  </a:schemeClr>
                </a:solidFill>
                <a:round/>
              </a:ln>
              <a:effectLst>
                <a:innerShdw blurRad="88900" dist="25400" dir="10800000">
                  <a:srgbClr val="000000">
                    <a:alpha val="25000"/>
                  </a:srgbClr>
                </a:innerShdw>
                <a:outerShdw blurRad="25400" dist="25400" dir="5400000" rotWithShape="0">
                  <a:srgbClr val="FFFFFF">
                    <a:alpha val="10000"/>
                  </a:srgbClr>
                </a:outerShdw>
              </a:effectLst>
            </c:spPr>
          </c:marker>
          <c:dPt>
            <c:idx val="1"/>
            <c:marker>
              <c:symbol val="square"/>
              <c:size val="5"/>
              <c:spPr>
                <a:gradFill rotWithShape="1">
                  <a:gsLst>
                    <a:gs pos="0">
                      <a:schemeClr val="accent1">
                        <a:tint val="77000"/>
                        <a:tint val="100000"/>
                        <a:satMod val="103000"/>
                        <a:lumMod val="102000"/>
                      </a:schemeClr>
                    </a:gs>
                    <a:gs pos="50000">
                      <a:schemeClr val="accent1">
                        <a:tint val="77000"/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1">
                        <a:tint val="77000"/>
                        <a:shade val="70000"/>
                        <a:satMod val="120000"/>
                        <a:lumMod val="99000"/>
                      </a:schemeClr>
                    </a:gs>
                  </a:gsLst>
                  <a:path path="circle">
                    <a:fillToRect l="100000" t="100000" r="100000" b="100000"/>
                  </a:path>
                </a:gradFill>
                <a:ln w="9525">
                  <a:solidFill>
                    <a:schemeClr val="accent1">
                      <a:tint val="77000"/>
                    </a:schemeClr>
                  </a:solidFill>
                  <a:round/>
                </a:ln>
                <a:effectLst>
                  <a:innerShdw blurRad="88900" dist="25400" dir="10800000">
                    <a:srgbClr val="000000">
                      <a:alpha val="25000"/>
                    </a:srgbClr>
                  </a:innerShdw>
                  <a:outerShdw blurRad="25400" dist="25400" dir="5400000" rotWithShape="0">
                    <a:srgbClr val="FFFFFF">
                      <a:alpha val="10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4DF-4FE9-AC41-32AC41C098C6}"/>
              </c:ext>
            </c:extLst>
          </c:dPt>
          <c:dLbls>
            <c:spPr>
              <a:noFill/>
              <a:ln w="15875"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Viewer by County'!$B$18:$B$25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'Data Viewer by County'!$D$18:$D$25</c:f>
              <c:numCache>
                <c:formatCode>#,##0</c:formatCode>
                <c:ptCount val="8"/>
                <c:pt idx="0">
                  <c:v>205.58974358974359</c:v>
                </c:pt>
                <c:pt idx="1">
                  <c:v>93.384615384615387</c:v>
                </c:pt>
                <c:pt idx="2">
                  <c:v>169.10256410256412</c:v>
                </c:pt>
                <c:pt idx="3">
                  <c:v>197.61538461538461</c:v>
                </c:pt>
                <c:pt idx="4">
                  <c:v>175.38461538461539</c:v>
                </c:pt>
                <c:pt idx="5">
                  <c:v>174.30769230769232</c:v>
                </c:pt>
                <c:pt idx="6">
                  <c:v>132.89743589743588</c:v>
                </c:pt>
                <c:pt idx="7">
                  <c:v>12.179487179487179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3-4A75-AD65-C6F1FD164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717832"/>
        <c:axId val="600713568"/>
      </c:lineChart>
      <c:catAx>
        <c:axId val="60071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713568"/>
        <c:crosses val="autoZero"/>
        <c:auto val="1"/>
        <c:lblAlgn val="ctr"/>
        <c:lblOffset val="100"/>
        <c:noMultiLvlLbl val="0"/>
      </c:catAx>
      <c:valAx>
        <c:axId val="6007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717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119323</xdr:colOff>
      <xdr:row>14</xdr:row>
      <xdr:rowOff>99402</xdr:rowOff>
    </xdr:from>
    <xdr:to>
      <xdr:col>8</xdr:col>
      <xdr:colOff>720436</xdr:colOff>
      <xdr:row>38</xdr:row>
      <xdr:rowOff>76025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9%20Re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Re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Headlines">
      <a:dk1>
        <a:sysClr val="windowText" lastClr="000000"/>
      </a:dk1>
      <a:lt1>
        <a:sysClr val="window" lastClr="FFFFFF"/>
      </a:lt1>
      <a:dk2>
        <a:srgbClr val="1D1A1D"/>
      </a:dk2>
      <a:lt2>
        <a:srgbClr val="F5F5F5"/>
      </a:lt2>
      <a:accent1>
        <a:srgbClr val="439EB7"/>
      </a:accent1>
      <a:accent2>
        <a:srgbClr val="E28B55"/>
      </a:accent2>
      <a:accent3>
        <a:srgbClr val="DCB64D"/>
      </a:accent3>
      <a:accent4>
        <a:srgbClr val="4CA198"/>
      </a:accent4>
      <a:accent5>
        <a:srgbClr val="835B82"/>
      </a:accent5>
      <a:accent6>
        <a:srgbClr val="645135"/>
      </a:accent6>
      <a:hlink>
        <a:srgbClr val="439EB7"/>
      </a:hlink>
      <a:folHlink>
        <a:srgbClr val="835B82"/>
      </a:folHlink>
    </a:clrScheme>
    <a:fontScheme name="Headlines">
      <a:majorFont>
        <a:latin typeface="Century Schoolbook" panose="020406040505050203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メイリオ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EE3F-F21C-4F9C-8E61-39C20D3E6642}">
  <dimension ref="A1:DL192"/>
  <sheetViews>
    <sheetView zoomScale="110" zoomScaleNormal="110" workbookViewId="0">
      <pane ySplit="1" topLeftCell="A2" activePane="bottomLeft" state="frozen"/>
      <selection activeCell="B3" sqref="B3:D3"/>
      <selection pane="bottomLeft" activeCell="B3" sqref="B3:D3"/>
    </sheetView>
  </sheetViews>
  <sheetFormatPr defaultRowHeight="14.4" outlineLevelRow="1" x14ac:dyDescent="0.3"/>
  <cols>
    <col min="1" max="1" width="11.6640625" customWidth="1"/>
    <col min="2" max="2" width="11.33203125" customWidth="1"/>
    <col min="3" max="3" width="2.88671875" style="9" customWidth="1"/>
    <col min="4" max="4" width="12.21875" style="9" hidden="1" customWidth="1"/>
    <col min="5" max="5" width="10.77734375" customWidth="1"/>
    <col min="6" max="6" width="4" style="9" customWidth="1"/>
    <col min="7" max="7" width="12.33203125" style="9" hidden="1" customWidth="1"/>
    <col min="8" max="8" width="11.6640625" customWidth="1"/>
    <col min="9" max="9" width="2.33203125" style="9" customWidth="1"/>
    <col min="10" max="10" width="13" style="9" hidden="1" customWidth="1"/>
    <col min="11" max="11" width="10.88671875" customWidth="1"/>
    <col min="12" max="12" width="0.6640625" style="9" customWidth="1"/>
    <col min="13" max="13" width="2.77734375" style="9" customWidth="1"/>
    <col min="14" max="14" width="9.21875" customWidth="1"/>
    <col min="15" max="15" width="4.21875" customWidth="1"/>
    <col min="16" max="16" width="1.77734375" style="9" customWidth="1"/>
    <col min="17" max="17" width="15.88671875" customWidth="1"/>
    <col min="18" max="18" width="13" style="17" customWidth="1"/>
    <col min="19" max="19" width="14.77734375" style="17" customWidth="1"/>
    <col min="20" max="20" width="16" style="17" customWidth="1"/>
    <col min="21" max="21" width="14.44140625" style="17" customWidth="1"/>
    <col min="22" max="112" width="8.88671875" style="17"/>
  </cols>
  <sheetData>
    <row r="1" spans="1:116" ht="60.6" customHeight="1" x14ac:dyDescent="0.3">
      <c r="A1" s="12"/>
      <c r="B1" s="239" t="s">
        <v>1</v>
      </c>
      <c r="C1" s="239"/>
      <c r="D1" s="239"/>
      <c r="E1" s="239" t="s">
        <v>2</v>
      </c>
      <c r="F1" s="239"/>
      <c r="G1" s="239"/>
      <c r="H1" s="239" t="s">
        <v>3</v>
      </c>
      <c r="I1" s="239"/>
      <c r="J1" s="239"/>
      <c r="K1" s="239" t="s">
        <v>56</v>
      </c>
      <c r="L1" s="239"/>
      <c r="M1" s="239"/>
      <c r="N1" s="240" t="s">
        <v>4</v>
      </c>
      <c r="O1" s="241"/>
      <c r="P1" s="242"/>
      <c r="Q1" s="210" t="s">
        <v>98</v>
      </c>
      <c r="R1" s="210" t="s">
        <v>79</v>
      </c>
      <c r="S1" s="210" t="s">
        <v>89</v>
      </c>
      <c r="T1" s="210" t="s">
        <v>88</v>
      </c>
      <c r="U1" s="210" t="s">
        <v>87</v>
      </c>
      <c r="DI1" s="17"/>
      <c r="DJ1" s="17"/>
      <c r="DK1" s="17"/>
      <c r="DL1" s="17"/>
    </row>
    <row r="2" spans="1:116" x14ac:dyDescent="0.3">
      <c r="A2" s="13" t="s">
        <v>43</v>
      </c>
      <c r="B2" s="243" t="s">
        <v>55</v>
      </c>
      <c r="C2" s="243"/>
      <c r="D2" s="243"/>
      <c r="E2" s="243" t="s">
        <v>55</v>
      </c>
      <c r="F2" s="243"/>
      <c r="G2" s="243"/>
      <c r="H2" s="243" t="s">
        <v>55</v>
      </c>
      <c r="I2" s="243"/>
      <c r="J2" s="243"/>
      <c r="K2" s="243" t="s">
        <v>55</v>
      </c>
      <c r="L2" s="243"/>
      <c r="M2" s="243"/>
      <c r="N2" s="244" t="s">
        <v>55</v>
      </c>
      <c r="O2" s="245"/>
      <c r="P2" s="246"/>
      <c r="Q2" s="81" t="s">
        <v>55</v>
      </c>
      <c r="R2" s="81" t="s">
        <v>84</v>
      </c>
      <c r="S2" s="35" t="s">
        <v>55</v>
      </c>
      <c r="T2" s="35" t="s">
        <v>55</v>
      </c>
      <c r="U2" s="35" t="s">
        <v>55</v>
      </c>
      <c r="DI2" s="17"/>
      <c r="DJ2" s="17"/>
      <c r="DK2" s="17"/>
      <c r="DL2" s="17"/>
    </row>
    <row r="3" spans="1:116" s="15" customFormat="1" outlineLevel="1" x14ac:dyDescent="0.3">
      <c r="A3" s="14" t="s">
        <v>5</v>
      </c>
      <c r="B3" s="226">
        <f>'2023 Responses'!E3</f>
        <v>0</v>
      </c>
      <c r="C3" s="227"/>
      <c r="D3" s="227"/>
      <c r="E3" s="226">
        <f>'2023 Responses'!I3</f>
        <v>0</v>
      </c>
      <c r="F3" s="227"/>
      <c r="G3" s="227"/>
      <c r="H3" s="226">
        <f>'2023 Responses'!M3</f>
        <v>0</v>
      </c>
      <c r="I3" s="227"/>
      <c r="J3" s="227"/>
      <c r="K3" s="226">
        <f>'2023 Responses'!Q3</f>
        <v>0</v>
      </c>
      <c r="L3" s="227"/>
      <c r="M3" s="227"/>
      <c r="N3" s="223">
        <f>'2023 Responses'!U3</f>
        <v>0</v>
      </c>
      <c r="O3" s="237"/>
      <c r="P3" s="238"/>
      <c r="Q3" s="82">
        <f>IFERROR('2023 Responses'!Y3,"")</f>
        <v>0</v>
      </c>
      <c r="R3" s="82">
        <f>'2023 Responses'!AB3</f>
        <v>14267</v>
      </c>
      <c r="S3" s="108" t="str">
        <f>IFERROR(SUM((B3-H3)/B3),"No Appeals")</f>
        <v>No Appeals</v>
      </c>
      <c r="T3" s="111">
        <f>SUM((B3+E3+K3)/R3)</f>
        <v>0</v>
      </c>
      <c r="U3" s="132" t="str">
        <f>IFERROR(SUM(N3/B3), "No Appeals")</f>
        <v>No Appeals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16" x14ac:dyDescent="0.3">
      <c r="A4" s="11" t="s">
        <v>6</v>
      </c>
      <c r="B4" s="232">
        <f>'2023 Responses'!E4</f>
        <v>0</v>
      </c>
      <c r="C4" s="233"/>
      <c r="D4" s="234"/>
      <c r="E4" s="232">
        <f>'2023 Responses'!I4</f>
        <v>0</v>
      </c>
      <c r="F4" s="233"/>
      <c r="G4" s="234"/>
      <c r="H4" s="235">
        <f>'2023 Responses'!M4</f>
        <v>0</v>
      </c>
      <c r="I4" s="236"/>
      <c r="J4" s="236"/>
      <c r="K4" s="232">
        <f>'2023 Responses'!Q4</f>
        <v>0</v>
      </c>
      <c r="L4" s="233"/>
      <c r="M4" s="234"/>
      <c r="N4" s="232">
        <f>'2023 Responses'!U4</f>
        <v>0</v>
      </c>
      <c r="O4" s="233"/>
      <c r="P4" s="234"/>
      <c r="Q4" s="84">
        <f>IFERROR('2023 Responses'!Y4,"")</f>
        <v>0</v>
      </c>
      <c r="R4" s="200">
        <f>'2023 Responses'!AB4</f>
        <v>12822</v>
      </c>
      <c r="S4" s="201" t="str">
        <f t="shared" ref="S4:S41" si="0">IFERROR(SUM((B4-H4)/B4),"No Appeals")</f>
        <v>No Appeals</v>
      </c>
      <c r="T4" s="202">
        <f t="shared" ref="T4:T41" si="1">SUM((B4+E4+K4)/R4)</f>
        <v>0</v>
      </c>
      <c r="U4" s="203" t="str">
        <f t="shared" ref="U4:U41" si="2">IFERROR(SUM(N4/B4), "No Appeals")</f>
        <v>No Appeals</v>
      </c>
      <c r="DI4" s="17"/>
      <c r="DJ4" s="17"/>
      <c r="DK4" s="17"/>
      <c r="DL4" s="17"/>
    </row>
    <row r="5" spans="1:116" s="15" customFormat="1" x14ac:dyDescent="0.3">
      <c r="A5" s="14" t="s">
        <v>7</v>
      </c>
      <c r="B5" s="223">
        <f>'2023 Responses'!E5</f>
        <v>0</v>
      </c>
      <c r="C5" s="224"/>
      <c r="D5" s="225"/>
      <c r="E5" s="223">
        <f>'2023 Responses'!I5</f>
        <v>0</v>
      </c>
      <c r="F5" s="224"/>
      <c r="G5" s="225"/>
      <c r="H5" s="226">
        <f>'2023 Responses'!M5</f>
        <v>0</v>
      </c>
      <c r="I5" s="227"/>
      <c r="J5" s="227"/>
      <c r="K5" s="223">
        <f>'2023 Responses'!Q5</f>
        <v>0</v>
      </c>
      <c r="L5" s="224"/>
      <c r="M5" s="225"/>
      <c r="N5" s="223">
        <f>'2023 Responses'!U5</f>
        <v>0</v>
      </c>
      <c r="O5" s="224"/>
      <c r="P5" s="225"/>
      <c r="Q5" s="82">
        <f>IFERROR('2023 Responses'!Y5,"")</f>
        <v>0</v>
      </c>
      <c r="R5" s="82">
        <f>'2023 Responses'!AB5</f>
        <v>74763</v>
      </c>
      <c r="S5" s="108" t="str">
        <f t="shared" si="0"/>
        <v>No Appeals</v>
      </c>
      <c r="T5" s="111">
        <f t="shared" si="1"/>
        <v>0</v>
      </c>
      <c r="U5" s="132" t="str">
        <f t="shared" si="2"/>
        <v>No Appeals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</row>
    <row r="6" spans="1:116" x14ac:dyDescent="0.3">
      <c r="A6" s="11" t="s">
        <v>8</v>
      </c>
      <c r="B6" s="232">
        <f>'2023 Responses'!E6</f>
        <v>0</v>
      </c>
      <c r="C6" s="233"/>
      <c r="D6" s="234"/>
      <c r="E6" s="232">
        <f>'2023 Responses'!I6</f>
        <v>0</v>
      </c>
      <c r="F6" s="233"/>
      <c r="G6" s="234"/>
      <c r="H6" s="235">
        <f>'2023 Responses'!M6</f>
        <v>0</v>
      </c>
      <c r="I6" s="236"/>
      <c r="J6" s="236"/>
      <c r="K6" s="232">
        <f>'2023 Responses'!Q6</f>
        <v>0</v>
      </c>
      <c r="L6" s="233"/>
      <c r="M6" s="234"/>
      <c r="N6" s="232">
        <f>'2023 Responses'!U6</f>
        <v>0</v>
      </c>
      <c r="O6" s="233"/>
      <c r="P6" s="234"/>
      <c r="Q6" s="84">
        <f>IFERROR('2023 Responses'!Y6,"")</f>
        <v>0</v>
      </c>
      <c r="R6" s="200">
        <f>'2023 Responses'!AB6</f>
        <v>46340</v>
      </c>
      <c r="S6" s="201" t="str">
        <f t="shared" si="0"/>
        <v>No Appeals</v>
      </c>
      <c r="T6" s="202">
        <f t="shared" si="1"/>
        <v>0</v>
      </c>
      <c r="U6" s="203" t="str">
        <f t="shared" si="2"/>
        <v>No Appeals</v>
      </c>
      <c r="DI6" s="17"/>
      <c r="DJ6" s="17"/>
      <c r="DK6" s="17"/>
      <c r="DL6" s="17"/>
    </row>
    <row r="7" spans="1:116" s="15" customFormat="1" x14ac:dyDescent="0.3">
      <c r="A7" s="14" t="s">
        <v>9</v>
      </c>
      <c r="B7" s="223">
        <f>'2023 Responses'!E7</f>
        <v>0</v>
      </c>
      <c r="C7" s="224"/>
      <c r="D7" s="225"/>
      <c r="E7" s="223">
        <f>'2023 Responses'!I7</f>
        <v>0</v>
      </c>
      <c r="F7" s="224"/>
      <c r="G7" s="225"/>
      <c r="H7" s="226">
        <f>'2023 Responses'!M7</f>
        <v>0</v>
      </c>
      <c r="I7" s="227"/>
      <c r="J7" s="227"/>
      <c r="K7" s="223">
        <f>'2023 Responses'!Q7</f>
        <v>0</v>
      </c>
      <c r="L7" s="224"/>
      <c r="M7" s="225"/>
      <c r="N7" s="223">
        <f>'2023 Responses'!U7</f>
        <v>0</v>
      </c>
      <c r="O7" s="224"/>
      <c r="P7" s="225"/>
      <c r="Q7" s="82">
        <f>IFERROR('2023 Responses'!Y7,"")</f>
        <v>0</v>
      </c>
      <c r="R7" s="82">
        <f>'2023 Responses'!AB7</f>
        <v>49539</v>
      </c>
      <c r="S7" s="108" t="str">
        <f t="shared" si="0"/>
        <v>No Appeals</v>
      </c>
      <c r="T7" s="111">
        <f t="shared" si="1"/>
        <v>0</v>
      </c>
      <c r="U7" s="132" t="str">
        <f t="shared" si="2"/>
        <v>No Appeals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116" x14ac:dyDescent="0.3">
      <c r="A8" s="11" t="s">
        <v>10</v>
      </c>
      <c r="B8" s="232">
        <f>'2023 Responses'!E8</f>
        <v>0</v>
      </c>
      <c r="C8" s="233"/>
      <c r="D8" s="234"/>
      <c r="E8" s="232">
        <f>'2023 Responses'!I8</f>
        <v>0</v>
      </c>
      <c r="F8" s="233"/>
      <c r="G8" s="234"/>
      <c r="H8" s="235">
        <f>'2023 Responses'!M8</f>
        <v>0</v>
      </c>
      <c r="I8" s="236"/>
      <c r="J8" s="236"/>
      <c r="K8" s="232">
        <f>'2023 Responses'!Q8</f>
        <v>0</v>
      </c>
      <c r="L8" s="233"/>
      <c r="M8" s="234"/>
      <c r="N8" s="232">
        <f>'2023 Responses'!U8</f>
        <v>0</v>
      </c>
      <c r="O8" s="233"/>
      <c r="P8" s="234"/>
      <c r="Q8" s="84">
        <f>IFERROR('2023 Responses'!Y8,"")</f>
        <v>0</v>
      </c>
      <c r="R8" s="200">
        <f>'2023 Responses'!AB8</f>
        <v>188962</v>
      </c>
      <c r="S8" s="201" t="str">
        <f t="shared" si="0"/>
        <v>No Appeals</v>
      </c>
      <c r="T8" s="202">
        <f t="shared" si="1"/>
        <v>0</v>
      </c>
      <c r="U8" s="203" t="str">
        <f t="shared" si="2"/>
        <v>No Appeals</v>
      </c>
      <c r="DI8" s="17"/>
      <c r="DJ8" s="17"/>
      <c r="DK8" s="17"/>
      <c r="DL8" s="17"/>
    </row>
    <row r="9" spans="1:116" s="15" customFormat="1" x14ac:dyDescent="0.3">
      <c r="A9" s="14" t="s">
        <v>11</v>
      </c>
      <c r="B9" s="223">
        <f>'2023 Responses'!E9</f>
        <v>0</v>
      </c>
      <c r="C9" s="224"/>
      <c r="D9" s="225"/>
      <c r="E9" s="223">
        <f>'2023 Responses'!I9</f>
        <v>0</v>
      </c>
      <c r="F9" s="224"/>
      <c r="G9" s="225"/>
      <c r="H9" s="226">
        <f>'2023 Responses'!M9</f>
        <v>0</v>
      </c>
      <c r="I9" s="227"/>
      <c r="J9" s="227"/>
      <c r="K9" s="223">
        <f>'2023 Responses'!Q9</f>
        <v>0</v>
      </c>
      <c r="L9" s="224"/>
      <c r="M9" s="225"/>
      <c r="N9" s="223">
        <f>'2023 Responses'!U9</f>
        <v>0</v>
      </c>
      <c r="O9" s="224"/>
      <c r="P9" s="225"/>
      <c r="Q9" s="82">
        <f>IFERROR('2023 Responses'!Y9,"")</f>
        <v>0</v>
      </c>
      <c r="R9" s="82">
        <f>'2023 Responses'!AB9</f>
        <v>5741</v>
      </c>
      <c r="S9" s="108" t="str">
        <f t="shared" si="0"/>
        <v>No Appeals</v>
      </c>
      <c r="T9" s="111">
        <f t="shared" si="1"/>
        <v>0</v>
      </c>
      <c r="U9" s="132" t="str">
        <f t="shared" si="2"/>
        <v>No Appeals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</row>
    <row r="10" spans="1:116" x14ac:dyDescent="0.3">
      <c r="A10" s="11" t="s">
        <v>12</v>
      </c>
      <c r="B10" s="232">
        <f>'2023 Responses'!E10</f>
        <v>0</v>
      </c>
      <c r="C10" s="233"/>
      <c r="D10" s="234"/>
      <c r="E10" s="232">
        <f>'2023 Responses'!I10</f>
        <v>0</v>
      </c>
      <c r="F10" s="233"/>
      <c r="G10" s="234"/>
      <c r="H10" s="235">
        <f>'2023 Responses'!M10</f>
        <v>0</v>
      </c>
      <c r="I10" s="236"/>
      <c r="J10" s="236"/>
      <c r="K10" s="232">
        <f>'2023 Responses'!Q10</f>
        <v>0</v>
      </c>
      <c r="L10" s="233"/>
      <c r="M10" s="234"/>
      <c r="N10" s="232">
        <f>'2023 Responses'!U10</f>
        <v>0</v>
      </c>
      <c r="O10" s="233"/>
      <c r="P10" s="234"/>
      <c r="Q10" s="84">
        <f>IFERROR('2023 Responses'!Y10,"")</f>
        <v>0</v>
      </c>
      <c r="R10" s="200">
        <f>'2023 Responses'!AB10</f>
        <v>55938</v>
      </c>
      <c r="S10" s="201" t="str">
        <f t="shared" si="0"/>
        <v>No Appeals</v>
      </c>
      <c r="T10" s="202">
        <f t="shared" si="1"/>
        <v>0</v>
      </c>
      <c r="U10" s="203" t="str">
        <f t="shared" si="2"/>
        <v>No Appeals</v>
      </c>
      <c r="DI10" s="17"/>
      <c r="DJ10" s="17"/>
      <c r="DK10" s="17"/>
      <c r="DL10" s="17"/>
    </row>
    <row r="11" spans="1:116" s="15" customFormat="1" x14ac:dyDescent="0.3">
      <c r="A11" s="14" t="s">
        <v>13</v>
      </c>
      <c r="B11" s="223">
        <f>'2023 Responses'!E11</f>
        <v>0</v>
      </c>
      <c r="C11" s="224"/>
      <c r="D11" s="225"/>
      <c r="E11" s="223">
        <f>'2023 Responses'!I11</f>
        <v>0</v>
      </c>
      <c r="F11" s="224"/>
      <c r="G11" s="225"/>
      <c r="H11" s="226">
        <f>'2023 Responses'!M11</f>
        <v>0</v>
      </c>
      <c r="I11" s="227"/>
      <c r="J11" s="227"/>
      <c r="K11" s="223">
        <f>'2023 Responses'!Q11</f>
        <v>0</v>
      </c>
      <c r="L11" s="224"/>
      <c r="M11" s="225"/>
      <c r="N11" s="223">
        <f>'2023 Responses'!U11</f>
        <v>0</v>
      </c>
      <c r="O11" s="224"/>
      <c r="P11" s="225"/>
      <c r="Q11" s="82">
        <f>IFERROR('2023 Responses'!Y11,"")</f>
        <v>0</v>
      </c>
      <c r="R11" s="82">
        <f>'2023 Responses'!AB11</f>
        <v>28345</v>
      </c>
      <c r="S11" s="108" t="str">
        <f t="shared" si="0"/>
        <v>No Appeals</v>
      </c>
      <c r="T11" s="111">
        <f t="shared" si="1"/>
        <v>0</v>
      </c>
      <c r="U11" s="132" t="str">
        <f t="shared" si="2"/>
        <v>No Appeals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</row>
    <row r="12" spans="1:116" x14ac:dyDescent="0.3">
      <c r="A12" s="11" t="s">
        <v>14</v>
      </c>
      <c r="B12" s="232">
        <f>'2023 Responses'!E12</f>
        <v>0</v>
      </c>
      <c r="C12" s="233"/>
      <c r="D12" s="234"/>
      <c r="E12" s="232">
        <f>'2023 Responses'!I12</f>
        <v>0</v>
      </c>
      <c r="F12" s="233"/>
      <c r="G12" s="234"/>
      <c r="H12" s="235">
        <f>'2023 Responses'!M12</f>
        <v>0</v>
      </c>
      <c r="I12" s="236"/>
      <c r="J12" s="236"/>
      <c r="K12" s="232">
        <f>'2023 Responses'!Q12</f>
        <v>0</v>
      </c>
      <c r="L12" s="233"/>
      <c r="M12" s="234"/>
      <c r="N12" s="232">
        <f>'2023 Responses'!U12</f>
        <v>0</v>
      </c>
      <c r="O12" s="233"/>
      <c r="P12" s="234"/>
      <c r="Q12" s="84">
        <f>IFERROR('2023 Responses'!Y12,"")</f>
        <v>0</v>
      </c>
      <c r="R12" s="200">
        <f>'2023 Responses'!AB12</f>
        <v>9253</v>
      </c>
      <c r="S12" s="201" t="str">
        <f t="shared" si="0"/>
        <v>No Appeals</v>
      </c>
      <c r="T12" s="202">
        <f t="shared" si="1"/>
        <v>0</v>
      </c>
      <c r="U12" s="203" t="str">
        <f t="shared" si="2"/>
        <v>No Appeals</v>
      </c>
      <c r="DI12" s="17"/>
      <c r="DJ12" s="17"/>
      <c r="DK12" s="17"/>
      <c r="DL12" s="17"/>
    </row>
    <row r="13" spans="1:116" s="15" customFormat="1" x14ac:dyDescent="0.3">
      <c r="A13" s="14" t="s">
        <v>42</v>
      </c>
      <c r="B13" s="223">
        <f>'2023 Responses'!E13</f>
        <v>0</v>
      </c>
      <c r="C13" s="224"/>
      <c r="D13" s="225"/>
      <c r="E13" s="223">
        <f>'2023 Responses'!I13</f>
        <v>0</v>
      </c>
      <c r="F13" s="224"/>
      <c r="G13" s="225"/>
      <c r="H13" s="226">
        <f>'2023 Responses'!M13</f>
        <v>0</v>
      </c>
      <c r="I13" s="227"/>
      <c r="J13" s="227"/>
      <c r="K13" s="223">
        <f>'2023 Responses'!Q13</f>
        <v>0</v>
      </c>
      <c r="L13" s="224"/>
      <c r="M13" s="225"/>
      <c r="N13" s="223">
        <f>'2023 Responses'!U13</f>
        <v>0</v>
      </c>
      <c r="O13" s="224"/>
      <c r="P13" s="225"/>
      <c r="Q13" s="82">
        <f>IFERROR('2023 Responses'!Y13,"")</f>
        <v>0</v>
      </c>
      <c r="R13" s="82">
        <f>'2023 Responses'!AB13</f>
        <v>35394</v>
      </c>
      <c r="S13" s="108" t="str">
        <f t="shared" si="0"/>
        <v>No Appeals</v>
      </c>
      <c r="T13" s="111">
        <f t="shared" si="1"/>
        <v>0</v>
      </c>
      <c r="U13" s="132" t="str">
        <f t="shared" si="2"/>
        <v>No Appeals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116" x14ac:dyDescent="0.3">
      <c r="A14" s="11" t="s">
        <v>15</v>
      </c>
      <c r="B14" s="232">
        <f>'2023 Responses'!E14</f>
        <v>0</v>
      </c>
      <c r="C14" s="233"/>
      <c r="D14" s="234"/>
      <c r="E14" s="232">
        <f>'2023 Responses'!I14</f>
        <v>0</v>
      </c>
      <c r="F14" s="233"/>
      <c r="G14" s="234"/>
      <c r="H14" s="235">
        <f>'2023 Responses'!M14</f>
        <v>0</v>
      </c>
      <c r="I14" s="236"/>
      <c r="J14" s="236"/>
      <c r="K14" s="232">
        <f>'2023 Responses'!Q14</f>
        <v>0</v>
      </c>
      <c r="L14" s="233"/>
      <c r="M14" s="234"/>
      <c r="N14" s="232">
        <f>'2023 Responses'!U14</f>
        <v>0</v>
      </c>
      <c r="O14" s="233"/>
      <c r="P14" s="234"/>
      <c r="Q14" s="84">
        <f>IFERROR('2023 Responses'!Y14,"")</f>
        <v>0</v>
      </c>
      <c r="R14" s="200">
        <f>'2023 Responses'!AB14</f>
        <v>4009</v>
      </c>
      <c r="S14" s="201" t="str">
        <f t="shared" si="0"/>
        <v>No Appeals</v>
      </c>
      <c r="T14" s="202">
        <f t="shared" si="1"/>
        <v>0</v>
      </c>
      <c r="U14" s="203" t="str">
        <f t="shared" si="2"/>
        <v>No Appeals</v>
      </c>
      <c r="DI14" s="17"/>
      <c r="DJ14" s="17"/>
      <c r="DK14" s="17"/>
      <c r="DL14" s="17"/>
    </row>
    <row r="15" spans="1:116" s="15" customFormat="1" x14ac:dyDescent="0.3">
      <c r="A15" s="14" t="s">
        <v>16</v>
      </c>
      <c r="B15" s="223">
        <f>'2023 Responses'!E15</f>
        <v>0</v>
      </c>
      <c r="C15" s="224"/>
      <c r="D15" s="225"/>
      <c r="E15" s="223">
        <f>'2023 Responses'!I15</f>
        <v>0</v>
      </c>
      <c r="F15" s="224"/>
      <c r="G15" s="225"/>
      <c r="H15" s="226">
        <f>'2023 Responses'!M15</f>
        <v>0</v>
      </c>
      <c r="I15" s="227"/>
      <c r="J15" s="227"/>
      <c r="K15" s="223">
        <f>'2023 Responses'!Q15</f>
        <v>0</v>
      </c>
      <c r="L15" s="224"/>
      <c r="M15" s="225"/>
      <c r="N15" s="223">
        <f>'2023 Responses'!U15</f>
        <v>0</v>
      </c>
      <c r="O15" s="224"/>
      <c r="P15" s="225"/>
      <c r="Q15" s="82">
        <f>IFERROR('2023 Responses'!Y15,"")</f>
        <v>0</v>
      </c>
      <c r="R15" s="82">
        <f>'2023 Responses'!AB15</f>
        <v>60381</v>
      </c>
      <c r="S15" s="108" t="str">
        <f t="shared" si="0"/>
        <v>No Appeals</v>
      </c>
      <c r="T15" s="111">
        <f t="shared" si="1"/>
        <v>0</v>
      </c>
      <c r="U15" s="132" t="str">
        <f t="shared" si="2"/>
        <v>No Appeals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116" x14ac:dyDescent="0.3">
      <c r="A16" s="11" t="s">
        <v>17</v>
      </c>
      <c r="B16" s="232">
        <f>'2023 Responses'!E16</f>
        <v>0</v>
      </c>
      <c r="C16" s="233"/>
      <c r="D16" s="234"/>
      <c r="E16" s="232">
        <f>'2023 Responses'!I16</f>
        <v>0</v>
      </c>
      <c r="F16" s="233"/>
      <c r="G16" s="234"/>
      <c r="H16" s="235">
        <f>'2023 Responses'!M16</f>
        <v>0</v>
      </c>
      <c r="I16" s="236"/>
      <c r="J16" s="236"/>
      <c r="K16" s="232">
        <f>'2023 Responses'!Q16</f>
        <v>0</v>
      </c>
      <c r="L16" s="233"/>
      <c r="M16" s="234"/>
      <c r="N16" s="232">
        <f>'2023 Responses'!U16</f>
        <v>0</v>
      </c>
      <c r="O16" s="233"/>
      <c r="P16" s="234"/>
      <c r="Q16" s="84">
        <f>IFERROR('2023 Responses'!Y16,"")</f>
        <v>0</v>
      </c>
      <c r="R16" s="200">
        <f>'2023 Responses'!AB16</f>
        <v>59529</v>
      </c>
      <c r="S16" s="201" t="str">
        <f t="shared" si="0"/>
        <v>No Appeals</v>
      </c>
      <c r="T16" s="202">
        <f t="shared" si="1"/>
        <v>0</v>
      </c>
      <c r="U16" s="203" t="str">
        <f t="shared" si="2"/>
        <v>No Appeals</v>
      </c>
      <c r="DI16" s="17"/>
      <c r="DJ16" s="17"/>
      <c r="DK16" s="17"/>
      <c r="DL16" s="17"/>
    </row>
    <row r="17" spans="1:116" s="15" customFormat="1" x14ac:dyDescent="0.3">
      <c r="A17" s="14" t="s">
        <v>18</v>
      </c>
      <c r="B17" s="223">
        <f>'2023 Responses'!E17</f>
        <v>0</v>
      </c>
      <c r="C17" s="224"/>
      <c r="D17" s="225"/>
      <c r="E17" s="223">
        <f>'2023 Responses'!I17</f>
        <v>0</v>
      </c>
      <c r="F17" s="224"/>
      <c r="G17" s="225"/>
      <c r="H17" s="226">
        <f>'2023 Responses'!M17</f>
        <v>0</v>
      </c>
      <c r="I17" s="227"/>
      <c r="J17" s="227"/>
      <c r="K17" s="223">
        <f>'2023 Responses'!Q17</f>
        <v>0</v>
      </c>
      <c r="L17" s="224"/>
      <c r="M17" s="225"/>
      <c r="N17" s="223">
        <f>'2023 Responses'!U17</f>
        <v>0</v>
      </c>
      <c r="O17" s="224"/>
      <c r="P17" s="225"/>
      <c r="Q17" s="82">
        <f>IFERROR('2023 Responses'!Y17,"")</f>
        <v>0</v>
      </c>
      <c r="R17" s="82">
        <f>'2023 Responses'!AB17</f>
        <v>51382</v>
      </c>
      <c r="S17" s="108" t="str">
        <f t="shared" si="0"/>
        <v>No Appeals</v>
      </c>
      <c r="T17" s="111">
        <f t="shared" si="1"/>
        <v>0</v>
      </c>
      <c r="U17" s="132" t="str">
        <f t="shared" si="2"/>
        <v>No Appeals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</row>
    <row r="18" spans="1:116" x14ac:dyDescent="0.3">
      <c r="A18" s="11" t="s">
        <v>19</v>
      </c>
      <c r="B18" s="232">
        <f>'2023 Responses'!E18</f>
        <v>0</v>
      </c>
      <c r="C18" s="233"/>
      <c r="D18" s="234"/>
      <c r="E18" s="232">
        <f>'2023 Responses'!I18</f>
        <v>0</v>
      </c>
      <c r="F18" s="233"/>
      <c r="G18" s="234"/>
      <c r="H18" s="235">
        <f>'2023 Responses'!M18</f>
        <v>0</v>
      </c>
      <c r="I18" s="236"/>
      <c r="J18" s="236"/>
      <c r="K18" s="232">
        <f>'2023 Responses'!Q18</f>
        <v>0</v>
      </c>
      <c r="L18" s="233"/>
      <c r="M18" s="234"/>
      <c r="N18" s="232">
        <f>'2023 Responses'!U18</f>
        <v>0</v>
      </c>
      <c r="O18" s="233"/>
      <c r="P18" s="234"/>
      <c r="Q18" s="84">
        <f>IFERROR('2023 Responses'!Y18,"")</f>
        <v>0</v>
      </c>
      <c r="R18" s="200">
        <f>'2023 Responses'!AB18</f>
        <v>30433</v>
      </c>
      <c r="S18" s="201" t="str">
        <f t="shared" si="0"/>
        <v>No Appeals</v>
      </c>
      <c r="T18" s="202">
        <f t="shared" si="1"/>
        <v>0</v>
      </c>
      <c r="U18" s="203" t="str">
        <f t="shared" si="2"/>
        <v>No Appeals</v>
      </c>
      <c r="DI18" s="17"/>
      <c r="DJ18" s="17"/>
      <c r="DK18" s="17"/>
      <c r="DL18" s="17"/>
    </row>
    <row r="19" spans="1:116" s="15" customFormat="1" x14ac:dyDescent="0.3">
      <c r="A19" s="14" t="s">
        <v>44</v>
      </c>
      <c r="B19" s="223">
        <f>'2023 Responses'!E19</f>
        <v>0</v>
      </c>
      <c r="C19" s="224"/>
      <c r="D19" s="225"/>
      <c r="E19" s="223">
        <f>'2023 Responses'!I19</f>
        <v>0</v>
      </c>
      <c r="F19" s="224"/>
      <c r="G19" s="225"/>
      <c r="H19" s="226">
        <f>'2023 Responses'!M19</f>
        <v>0</v>
      </c>
      <c r="I19" s="227"/>
      <c r="J19" s="227"/>
      <c r="K19" s="223">
        <f>'2023 Responses'!Q19</f>
        <v>0</v>
      </c>
      <c r="L19" s="224"/>
      <c r="M19" s="225"/>
      <c r="N19" s="223">
        <f>'2023 Responses'!U19</f>
        <v>0</v>
      </c>
      <c r="O19" s="224"/>
      <c r="P19" s="225"/>
      <c r="Q19" s="82">
        <f>IFERROR('2023 Responses'!Y19,"")</f>
        <v>0</v>
      </c>
      <c r="R19" s="82">
        <f>'2023 Responses'!AB19</f>
        <v>727828</v>
      </c>
      <c r="S19" s="108" t="str">
        <f t="shared" si="0"/>
        <v>No Appeals</v>
      </c>
      <c r="T19" s="111">
        <f t="shared" si="1"/>
        <v>0</v>
      </c>
      <c r="U19" s="132" t="str">
        <f t="shared" si="2"/>
        <v>No Appeals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</row>
    <row r="20" spans="1:116" x14ac:dyDescent="0.3">
      <c r="A20" s="11" t="s">
        <v>20</v>
      </c>
      <c r="B20" s="232">
        <f>'2023 Responses'!E20</f>
        <v>0</v>
      </c>
      <c r="C20" s="233"/>
      <c r="D20" s="234"/>
      <c r="E20" s="232">
        <f>'2023 Responses'!I20</f>
        <v>0</v>
      </c>
      <c r="F20" s="233"/>
      <c r="G20" s="234"/>
      <c r="H20" s="235">
        <f>'2023 Responses'!M20</f>
        <v>0</v>
      </c>
      <c r="I20" s="236"/>
      <c r="J20" s="236"/>
      <c r="K20" s="232">
        <f>'2023 Responses'!Q20</f>
        <v>0</v>
      </c>
      <c r="L20" s="233"/>
      <c r="M20" s="234"/>
      <c r="N20" s="232">
        <f>'2023 Responses'!U20</f>
        <v>0</v>
      </c>
      <c r="O20" s="233"/>
      <c r="P20" s="234"/>
      <c r="Q20" s="84">
        <f>IFERROR('2023 Responses'!Y20,"")</f>
        <v>0</v>
      </c>
      <c r="R20" s="200">
        <f>'2023 Responses'!AB20</f>
        <v>121699</v>
      </c>
      <c r="S20" s="201" t="str">
        <f t="shared" si="0"/>
        <v>No Appeals</v>
      </c>
      <c r="T20" s="202">
        <f t="shared" si="1"/>
        <v>0</v>
      </c>
      <c r="U20" s="203" t="str">
        <f t="shared" si="2"/>
        <v>No Appeals</v>
      </c>
      <c r="DI20" s="17"/>
      <c r="DJ20" s="17"/>
      <c r="DK20" s="17"/>
      <c r="DL20" s="17"/>
    </row>
    <row r="21" spans="1:116" s="15" customFormat="1" x14ac:dyDescent="0.3">
      <c r="A21" s="14" t="s">
        <v>21</v>
      </c>
      <c r="B21" s="223">
        <f>'2023 Responses'!E21</f>
        <v>0</v>
      </c>
      <c r="C21" s="224"/>
      <c r="D21" s="225"/>
      <c r="E21" s="223">
        <f>'2023 Responses'!I21</f>
        <v>0</v>
      </c>
      <c r="F21" s="224"/>
      <c r="G21" s="225"/>
      <c r="H21" s="226">
        <f>'2023 Responses'!M21</f>
        <v>0</v>
      </c>
      <c r="I21" s="227"/>
      <c r="J21" s="227"/>
      <c r="K21" s="223">
        <f>'2023 Responses'!Q21</f>
        <v>0</v>
      </c>
      <c r="L21" s="224"/>
      <c r="M21" s="225"/>
      <c r="N21" s="223">
        <f>'2023 Responses'!U21</f>
        <v>0</v>
      </c>
      <c r="O21" s="224"/>
      <c r="P21" s="225"/>
      <c r="Q21" s="82">
        <f>IFERROR('2023 Responses'!Y21,"")</f>
        <v>0</v>
      </c>
      <c r="R21" s="82">
        <f>'2023 Responses'!AB21</f>
        <v>35754</v>
      </c>
      <c r="S21" s="108" t="str">
        <f t="shared" si="0"/>
        <v>No Appeals</v>
      </c>
      <c r="T21" s="111">
        <f t="shared" si="1"/>
        <v>0</v>
      </c>
      <c r="U21" s="132" t="str">
        <f t="shared" si="2"/>
        <v>No Appeals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</row>
    <row r="22" spans="1:116" x14ac:dyDescent="0.3">
      <c r="A22" s="11" t="s">
        <v>22</v>
      </c>
      <c r="B22" s="232">
        <f>'2023 Responses'!E22</f>
        <v>0</v>
      </c>
      <c r="C22" s="233"/>
      <c r="D22" s="234"/>
      <c r="E22" s="232">
        <f>'2023 Responses'!I22</f>
        <v>0</v>
      </c>
      <c r="F22" s="233"/>
      <c r="G22" s="234"/>
      <c r="H22" s="235">
        <f>'2023 Responses'!M22</f>
        <v>0</v>
      </c>
      <c r="I22" s="236"/>
      <c r="J22" s="236"/>
      <c r="K22" s="232">
        <f>'2023 Responses'!Q22</f>
        <v>0</v>
      </c>
      <c r="L22" s="233"/>
      <c r="M22" s="234"/>
      <c r="N22" s="232">
        <f>'2023 Responses'!U22</f>
        <v>0</v>
      </c>
      <c r="O22" s="233"/>
      <c r="P22" s="234"/>
      <c r="Q22" s="84">
        <f>IFERROR('2023 Responses'!Y22,"")</f>
        <v>0</v>
      </c>
      <c r="R22" s="200">
        <f>'2023 Responses'!AB22</f>
        <v>21790</v>
      </c>
      <c r="S22" s="201" t="str">
        <f t="shared" si="0"/>
        <v>No Appeals</v>
      </c>
      <c r="T22" s="202">
        <f t="shared" si="1"/>
        <v>0</v>
      </c>
      <c r="U22" s="203" t="str">
        <f t="shared" si="2"/>
        <v>No Appeals</v>
      </c>
      <c r="DI22" s="17"/>
      <c r="DJ22" s="17"/>
      <c r="DK22" s="17"/>
      <c r="DL22" s="17"/>
    </row>
    <row r="23" spans="1:116" s="15" customFormat="1" x14ac:dyDescent="0.3">
      <c r="A23" s="14" t="s">
        <v>23</v>
      </c>
      <c r="B23" s="223">
        <f>'2023 Responses'!E23</f>
        <v>0</v>
      </c>
      <c r="C23" s="224"/>
      <c r="D23" s="225"/>
      <c r="E23" s="223">
        <f>'2023 Responses'!I23</f>
        <v>0</v>
      </c>
      <c r="F23" s="224"/>
      <c r="G23" s="225"/>
      <c r="H23" s="226">
        <f>'2023 Responses'!M23</f>
        <v>0</v>
      </c>
      <c r="I23" s="227"/>
      <c r="J23" s="227"/>
      <c r="K23" s="223">
        <f>'2023 Responses'!Q23</f>
        <v>0</v>
      </c>
      <c r="L23" s="224"/>
      <c r="M23" s="225"/>
      <c r="N23" s="223">
        <f>'2023 Responses'!U23</f>
        <v>0</v>
      </c>
      <c r="O23" s="224"/>
      <c r="P23" s="225"/>
      <c r="Q23" s="82">
        <f>IFERROR('2023 Responses'!Y23,"")</f>
        <v>0</v>
      </c>
      <c r="R23" s="82">
        <f>'2023 Responses'!AB23</f>
        <v>64240</v>
      </c>
      <c r="S23" s="108" t="str">
        <f t="shared" si="0"/>
        <v>No Appeals</v>
      </c>
      <c r="T23" s="111">
        <f t="shared" si="1"/>
        <v>0</v>
      </c>
      <c r="U23" s="132" t="str">
        <f t="shared" si="2"/>
        <v>No Appeals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</row>
    <row r="24" spans="1:116" x14ac:dyDescent="0.3">
      <c r="A24" s="11" t="s">
        <v>24</v>
      </c>
      <c r="B24" s="232">
        <f>'2023 Responses'!E24</f>
        <v>0</v>
      </c>
      <c r="C24" s="233"/>
      <c r="D24" s="234"/>
      <c r="E24" s="232">
        <f>'2023 Responses'!I24</f>
        <v>0</v>
      </c>
      <c r="F24" s="233"/>
      <c r="G24" s="234"/>
      <c r="H24" s="235">
        <f>'2023 Responses'!M24</f>
        <v>0</v>
      </c>
      <c r="I24" s="236"/>
      <c r="J24" s="236"/>
      <c r="K24" s="232">
        <f>'2023 Responses'!Q24</f>
        <v>0</v>
      </c>
      <c r="L24" s="233"/>
      <c r="M24" s="234"/>
      <c r="N24" s="232">
        <f>'2023 Responses'!U24</f>
        <v>0</v>
      </c>
      <c r="O24" s="233"/>
      <c r="P24" s="234"/>
      <c r="Q24" s="84">
        <f>IFERROR('2023 Responses'!Y24,"")</f>
        <v>0</v>
      </c>
      <c r="R24" s="200">
        <f>'2023 Responses'!AB24</f>
        <v>18143</v>
      </c>
      <c r="S24" s="201" t="str">
        <f t="shared" si="0"/>
        <v>No Appeals</v>
      </c>
      <c r="T24" s="202">
        <f t="shared" si="1"/>
        <v>0</v>
      </c>
      <c r="U24" s="203" t="str">
        <f t="shared" si="2"/>
        <v>No Appeals</v>
      </c>
      <c r="DI24" s="17"/>
      <c r="DJ24" s="17"/>
      <c r="DK24" s="17"/>
      <c r="DL24" s="17"/>
    </row>
    <row r="25" spans="1:116" s="15" customFormat="1" x14ac:dyDescent="0.3">
      <c r="A25" s="14" t="s">
        <v>25</v>
      </c>
      <c r="B25" s="223">
        <f>'2023 Responses'!E25</f>
        <v>0</v>
      </c>
      <c r="C25" s="224"/>
      <c r="D25" s="225"/>
      <c r="E25" s="223">
        <f>'2023 Responses'!I25</f>
        <v>0</v>
      </c>
      <c r="F25" s="224"/>
      <c r="G25" s="225"/>
      <c r="H25" s="226">
        <f>'2023 Responses'!M25</f>
        <v>0</v>
      </c>
      <c r="I25" s="227"/>
      <c r="J25" s="227"/>
      <c r="K25" s="223">
        <f>'2023 Responses'!Q25</f>
        <v>0</v>
      </c>
      <c r="L25" s="224"/>
      <c r="M25" s="225"/>
      <c r="N25" s="223">
        <f>'2023 Responses'!U25</f>
        <v>0</v>
      </c>
      <c r="O25" s="224"/>
      <c r="P25" s="225"/>
      <c r="Q25" s="82">
        <f>IFERROR('2023 Responses'!Y25,"")</f>
        <v>0</v>
      </c>
      <c r="R25" s="82">
        <f>'2023 Responses'!AB25</f>
        <v>53444</v>
      </c>
      <c r="S25" s="108" t="str">
        <f t="shared" si="0"/>
        <v>No Appeals</v>
      </c>
      <c r="T25" s="111">
        <f t="shared" si="1"/>
        <v>0</v>
      </c>
      <c r="U25" s="132" t="str">
        <f t="shared" si="2"/>
        <v>No Appeals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16" x14ac:dyDescent="0.3">
      <c r="A26" s="11" t="s">
        <v>26</v>
      </c>
      <c r="B26" s="232">
        <f>'2023 Responses'!E26</f>
        <v>0</v>
      </c>
      <c r="C26" s="233"/>
      <c r="D26" s="234"/>
      <c r="E26" s="232">
        <f>'2023 Responses'!I26</f>
        <v>0</v>
      </c>
      <c r="F26" s="233"/>
      <c r="G26" s="234"/>
      <c r="H26" s="235">
        <f>'2023 Responses'!M26</f>
        <v>0</v>
      </c>
      <c r="I26" s="236"/>
      <c r="J26" s="236"/>
      <c r="K26" s="232">
        <f>'2023 Responses'!Q26</f>
        <v>0</v>
      </c>
      <c r="L26" s="233"/>
      <c r="M26" s="234"/>
      <c r="N26" s="232">
        <f>'2023 Responses'!U26</f>
        <v>0</v>
      </c>
      <c r="O26" s="233"/>
      <c r="P26" s="234"/>
      <c r="Q26" s="84">
        <f>IFERROR('2023 Responses'!Y26,"")</f>
        <v>0</v>
      </c>
      <c r="R26" s="200">
        <f>'2023 Responses'!AB26</f>
        <v>48665</v>
      </c>
      <c r="S26" s="201" t="str">
        <f t="shared" si="0"/>
        <v>No Appeals</v>
      </c>
      <c r="T26" s="202">
        <f t="shared" si="1"/>
        <v>0</v>
      </c>
      <c r="U26" s="203" t="str">
        <f t="shared" si="2"/>
        <v>No Appeals</v>
      </c>
      <c r="DI26" s="17"/>
      <c r="DJ26" s="17"/>
      <c r="DK26" s="17"/>
      <c r="DL26" s="17"/>
    </row>
    <row r="27" spans="1:116" s="15" customFormat="1" x14ac:dyDescent="0.3">
      <c r="A27" s="14" t="s">
        <v>27</v>
      </c>
      <c r="B27" s="223">
        <f>'2023 Responses'!E27</f>
        <v>0</v>
      </c>
      <c r="C27" s="224"/>
      <c r="D27" s="225"/>
      <c r="E27" s="223">
        <f>'2023 Responses'!I27</f>
        <v>0</v>
      </c>
      <c r="F27" s="224"/>
      <c r="G27" s="225"/>
      <c r="H27" s="226">
        <f>'2023 Responses'!M27</f>
        <v>0</v>
      </c>
      <c r="I27" s="227"/>
      <c r="J27" s="227"/>
      <c r="K27" s="223">
        <f>'2023 Responses'!Q27</f>
        <v>0</v>
      </c>
      <c r="L27" s="224"/>
      <c r="M27" s="225"/>
      <c r="N27" s="223">
        <f>'2023 Responses'!U27</f>
        <v>0</v>
      </c>
      <c r="O27" s="224"/>
      <c r="P27" s="225"/>
      <c r="Q27" s="82">
        <f>IFERROR('2023 Responses'!Y27,"")</f>
        <v>0</v>
      </c>
      <c r="R27" s="82">
        <f>'2023 Responses'!AB27</f>
        <v>33386</v>
      </c>
      <c r="S27" s="108" t="str">
        <f t="shared" si="0"/>
        <v>No Appeals</v>
      </c>
      <c r="T27" s="111">
        <f t="shared" si="1"/>
        <v>0</v>
      </c>
      <c r="U27" s="132" t="str">
        <f t="shared" si="2"/>
        <v>No Appeals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16" x14ac:dyDescent="0.3">
      <c r="A28" s="11" t="s">
        <v>28</v>
      </c>
      <c r="B28" s="232">
        <f>'2023 Responses'!E28</f>
        <v>0</v>
      </c>
      <c r="C28" s="233"/>
      <c r="D28" s="234"/>
      <c r="E28" s="232">
        <f>'2023 Responses'!I28</f>
        <v>0</v>
      </c>
      <c r="F28" s="233"/>
      <c r="G28" s="234"/>
      <c r="H28" s="235">
        <f>'2023 Responses'!M28</f>
        <v>0</v>
      </c>
      <c r="I28" s="236"/>
      <c r="J28" s="236"/>
      <c r="K28" s="232">
        <f>'2023 Responses'!Q28</f>
        <v>0</v>
      </c>
      <c r="L28" s="233"/>
      <c r="M28" s="234"/>
      <c r="N28" s="232">
        <f>'2023 Responses'!U28</f>
        <v>0</v>
      </c>
      <c r="O28" s="233"/>
      <c r="P28" s="234"/>
      <c r="Q28" s="84">
        <f>IFERROR('2023 Responses'!Y28,"")</f>
        <v>0</v>
      </c>
      <c r="R28" s="200">
        <f>'2023 Responses'!AB28</f>
        <v>15519</v>
      </c>
      <c r="S28" s="201" t="str">
        <f t="shared" si="0"/>
        <v>No Appeals</v>
      </c>
      <c r="T28" s="202">
        <f t="shared" si="1"/>
        <v>0</v>
      </c>
      <c r="U28" s="203" t="str">
        <f t="shared" si="2"/>
        <v>No Appeals</v>
      </c>
      <c r="DI28" s="17"/>
      <c r="DJ28" s="17"/>
      <c r="DK28" s="17"/>
      <c r="DL28" s="17"/>
    </row>
    <row r="29" spans="1:116" s="15" customFormat="1" x14ac:dyDescent="0.3">
      <c r="A29" s="14" t="s">
        <v>29</v>
      </c>
      <c r="B29" s="223">
        <f>'2023 Responses'!E29</f>
        <v>0</v>
      </c>
      <c r="C29" s="224"/>
      <c r="D29" s="225"/>
      <c r="E29" s="223">
        <f>'2023 Responses'!I29</f>
        <v>0</v>
      </c>
      <c r="F29" s="224"/>
      <c r="G29" s="225"/>
      <c r="H29" s="226">
        <f>'2023 Responses'!M29</f>
        <v>0</v>
      </c>
      <c r="I29" s="227"/>
      <c r="J29" s="227"/>
      <c r="K29" s="223">
        <f>'2023 Responses'!Q29</f>
        <v>0</v>
      </c>
      <c r="L29" s="224"/>
      <c r="M29" s="225"/>
      <c r="N29" s="223">
        <f>'2023 Responses'!U29</f>
        <v>0</v>
      </c>
      <c r="O29" s="224"/>
      <c r="P29" s="225"/>
      <c r="Q29" s="82">
        <f>IFERROR('2023 Responses'!Y29,"")</f>
        <v>0</v>
      </c>
      <c r="R29" s="82">
        <f>'2023 Responses'!AB29</f>
        <v>336370</v>
      </c>
      <c r="S29" s="108" t="str">
        <f t="shared" si="0"/>
        <v>No Appeals</v>
      </c>
      <c r="T29" s="111">
        <f t="shared" si="1"/>
        <v>0</v>
      </c>
      <c r="U29" s="132" t="str">
        <f t="shared" si="2"/>
        <v>No Appeals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</row>
    <row r="30" spans="1:116" x14ac:dyDescent="0.3">
      <c r="A30" s="11" t="s">
        <v>30</v>
      </c>
      <c r="B30" s="232">
        <f>'2023 Responses'!E30</f>
        <v>0</v>
      </c>
      <c r="C30" s="233"/>
      <c r="D30" s="234"/>
      <c r="E30" s="232">
        <f>'2023 Responses'!I30</f>
        <v>0</v>
      </c>
      <c r="F30" s="233"/>
      <c r="G30" s="234"/>
      <c r="H30" s="235">
        <f>'2023 Responses'!M30</f>
        <v>0</v>
      </c>
      <c r="I30" s="236"/>
      <c r="J30" s="236"/>
      <c r="K30" s="232">
        <f>'2023 Responses'!Q30</f>
        <v>0</v>
      </c>
      <c r="L30" s="233"/>
      <c r="M30" s="234"/>
      <c r="N30" s="232">
        <f>'2023 Responses'!U30</f>
        <v>0</v>
      </c>
      <c r="O30" s="233"/>
      <c r="P30" s="234"/>
      <c r="Q30" s="84">
        <f>IFERROR('2023 Responses'!Y30,"")</f>
        <v>0</v>
      </c>
      <c r="R30" s="200">
        <f>'2023 Responses'!AB30</f>
        <v>18718</v>
      </c>
      <c r="S30" s="201" t="str">
        <f t="shared" si="0"/>
        <v>No Appeals</v>
      </c>
      <c r="T30" s="202">
        <f t="shared" si="1"/>
        <v>0</v>
      </c>
      <c r="U30" s="203" t="str">
        <f t="shared" si="2"/>
        <v>No Appeals</v>
      </c>
      <c r="DI30" s="17"/>
      <c r="DJ30" s="17"/>
      <c r="DK30" s="17"/>
      <c r="DL30" s="17"/>
    </row>
    <row r="31" spans="1:116" s="15" customFormat="1" x14ac:dyDescent="0.3">
      <c r="A31" s="14" t="s">
        <v>31</v>
      </c>
      <c r="B31" s="223">
        <f>'2023 Responses'!E31</f>
        <v>0</v>
      </c>
      <c r="C31" s="224"/>
      <c r="D31" s="225"/>
      <c r="E31" s="223">
        <f>'2023 Responses'!I31</f>
        <v>0</v>
      </c>
      <c r="F31" s="224"/>
      <c r="G31" s="225"/>
      <c r="H31" s="226">
        <f>'2023 Responses'!M31</f>
        <v>0</v>
      </c>
      <c r="I31" s="227"/>
      <c r="J31" s="227"/>
      <c r="K31" s="223">
        <f>'2023 Responses'!Q31</f>
        <v>0</v>
      </c>
      <c r="L31" s="224"/>
      <c r="M31" s="225"/>
      <c r="N31" s="223">
        <f>'2023 Responses'!U31</f>
        <v>0</v>
      </c>
      <c r="O31" s="224"/>
      <c r="P31" s="225"/>
      <c r="Q31" s="82">
        <f>IFERROR('2023 Responses'!Y31,"")</f>
        <v>0</v>
      </c>
      <c r="R31" s="82">
        <f>'2023 Responses'!AB31</f>
        <v>69251</v>
      </c>
      <c r="S31" s="108" t="str">
        <f t="shared" si="0"/>
        <v>No Appeals</v>
      </c>
      <c r="T31" s="111">
        <f t="shared" si="1"/>
        <v>0</v>
      </c>
      <c r="U31" s="132" t="str">
        <f t="shared" si="2"/>
        <v>No Appeals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</row>
    <row r="32" spans="1:116" x14ac:dyDescent="0.3">
      <c r="A32" s="11" t="s">
        <v>32</v>
      </c>
      <c r="B32" s="232">
        <f>'2023 Responses'!E32</f>
        <v>0</v>
      </c>
      <c r="C32" s="233"/>
      <c r="D32" s="234"/>
      <c r="E32" s="232">
        <f>'2023 Responses'!I32</f>
        <v>0</v>
      </c>
      <c r="F32" s="233"/>
      <c r="G32" s="234"/>
      <c r="H32" s="235">
        <f>'2023 Responses'!M32</f>
        <v>0</v>
      </c>
      <c r="I32" s="236"/>
      <c r="J32" s="236"/>
      <c r="K32" s="232">
        <f>'2023 Responses'!Q32</f>
        <v>0</v>
      </c>
      <c r="L32" s="233"/>
      <c r="M32" s="234"/>
      <c r="N32" s="232">
        <f>'2023 Responses'!U32</f>
        <v>0</v>
      </c>
      <c r="O32" s="233"/>
      <c r="P32" s="234"/>
      <c r="Q32" s="84">
        <f>IFERROR('2023 Responses'!Y32,"")</f>
        <v>0</v>
      </c>
      <c r="R32" s="200">
        <f>'2023 Responses'!AB32</f>
        <v>8249</v>
      </c>
      <c r="S32" s="201" t="str">
        <f t="shared" si="0"/>
        <v>No Appeals</v>
      </c>
      <c r="T32" s="202">
        <f t="shared" si="1"/>
        <v>0</v>
      </c>
      <c r="U32" s="203" t="str">
        <f t="shared" si="2"/>
        <v>No Appeals</v>
      </c>
      <c r="DI32" s="17"/>
      <c r="DJ32" s="17"/>
      <c r="DK32" s="17"/>
      <c r="DL32" s="17"/>
    </row>
    <row r="33" spans="1:116" s="15" customFormat="1" x14ac:dyDescent="0.3">
      <c r="A33" s="14" t="s">
        <v>33</v>
      </c>
      <c r="B33" s="223">
        <f>'2023 Responses'!E33</f>
        <v>0</v>
      </c>
      <c r="C33" s="224"/>
      <c r="D33" s="225"/>
      <c r="E33" s="223">
        <f>'2023 Responses'!I33</f>
        <v>0</v>
      </c>
      <c r="F33" s="224"/>
      <c r="G33" s="225"/>
      <c r="H33" s="226">
        <f>'2023 Responses'!M33</f>
        <v>0</v>
      </c>
      <c r="I33" s="227"/>
      <c r="J33" s="227"/>
      <c r="K33" s="223">
        <f>'2023 Responses'!Q33</f>
        <v>0</v>
      </c>
      <c r="L33" s="224"/>
      <c r="M33" s="225"/>
      <c r="N33" s="223">
        <f>'2023 Responses'!U33</f>
        <v>0</v>
      </c>
      <c r="O33" s="224"/>
      <c r="P33" s="225"/>
      <c r="Q33" s="82">
        <f>IFERROR('2023 Responses'!Y33,"")</f>
        <v>0</v>
      </c>
      <c r="R33" s="82">
        <f>'2023 Responses'!AB33</f>
        <v>317402</v>
      </c>
      <c r="S33" s="108" t="str">
        <f t="shared" si="0"/>
        <v>No Appeals</v>
      </c>
      <c r="T33" s="111">
        <f t="shared" si="1"/>
        <v>0</v>
      </c>
      <c r="U33" s="132" t="str">
        <f t="shared" si="2"/>
        <v>No Appeals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</row>
    <row r="34" spans="1:116" x14ac:dyDescent="0.3">
      <c r="A34" s="11" t="s">
        <v>34</v>
      </c>
      <c r="B34" s="232">
        <f>'2023 Responses'!E34</f>
        <v>0</v>
      </c>
      <c r="C34" s="233"/>
      <c r="D34" s="234"/>
      <c r="E34" s="232">
        <f>'2023 Responses'!I34</f>
        <v>0</v>
      </c>
      <c r="F34" s="233"/>
      <c r="G34" s="234"/>
      <c r="H34" s="235">
        <f>'2023 Responses'!M34</f>
        <v>0</v>
      </c>
      <c r="I34" s="236"/>
      <c r="J34" s="236"/>
      <c r="K34" s="232">
        <f>'2023 Responses'!Q34</f>
        <v>0</v>
      </c>
      <c r="L34" s="233"/>
      <c r="M34" s="234"/>
      <c r="N34" s="232">
        <f>'2023 Responses'!U34</f>
        <v>0</v>
      </c>
      <c r="O34" s="233"/>
      <c r="P34" s="234"/>
      <c r="Q34" s="84">
        <f>IFERROR('2023 Responses'!Y34,"")</f>
        <v>0</v>
      </c>
      <c r="R34" s="200">
        <f>'2023 Responses'!AB34</f>
        <v>229318</v>
      </c>
      <c r="S34" s="201" t="str">
        <f t="shared" si="0"/>
        <v>No Appeals</v>
      </c>
      <c r="T34" s="202">
        <f t="shared" si="1"/>
        <v>0</v>
      </c>
      <c r="U34" s="203" t="str">
        <f t="shared" si="2"/>
        <v>No Appeals</v>
      </c>
      <c r="DI34" s="17"/>
      <c r="DJ34" s="17"/>
      <c r="DK34" s="17"/>
      <c r="DL34" s="17"/>
    </row>
    <row r="35" spans="1:116" s="15" customFormat="1" x14ac:dyDescent="0.3">
      <c r="A35" s="14" t="s">
        <v>35</v>
      </c>
      <c r="B35" s="223">
        <f>'2023 Responses'!E35</f>
        <v>0</v>
      </c>
      <c r="C35" s="224"/>
      <c r="D35" s="225"/>
      <c r="E35" s="223">
        <f>'2023 Responses'!I35</f>
        <v>0</v>
      </c>
      <c r="F35" s="224"/>
      <c r="G35" s="225"/>
      <c r="H35" s="226">
        <f>'2023 Responses'!M35</f>
        <v>0</v>
      </c>
      <c r="I35" s="227"/>
      <c r="J35" s="227"/>
      <c r="K35" s="223">
        <f>'2023 Responses'!Q35</f>
        <v>0</v>
      </c>
      <c r="L35" s="224"/>
      <c r="M35" s="225"/>
      <c r="N35" s="223">
        <f>'2023 Responses'!U35</f>
        <v>0</v>
      </c>
      <c r="O35" s="224"/>
      <c r="P35" s="225"/>
      <c r="Q35" s="82">
        <f>IFERROR('2023 Responses'!Y35,"")</f>
        <v>0</v>
      </c>
      <c r="R35" s="82">
        <f>'2023 Responses'!AB35</f>
        <v>41930</v>
      </c>
      <c r="S35" s="108" t="str">
        <f t="shared" si="0"/>
        <v>No Appeals</v>
      </c>
      <c r="T35" s="111">
        <f t="shared" si="1"/>
        <v>0</v>
      </c>
      <c r="U35" s="132" t="str">
        <f t="shared" si="2"/>
        <v>No Appeals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</row>
    <row r="36" spans="1:116" x14ac:dyDescent="0.3">
      <c r="A36" s="11" t="s">
        <v>36</v>
      </c>
      <c r="B36" s="232">
        <f>'2023 Responses'!E36</f>
        <v>0</v>
      </c>
      <c r="C36" s="233"/>
      <c r="D36" s="234"/>
      <c r="E36" s="232">
        <f>'2023 Responses'!I36</f>
        <v>0</v>
      </c>
      <c r="F36" s="233"/>
      <c r="G36" s="234"/>
      <c r="H36" s="235">
        <f>'2023 Responses'!M36</f>
        <v>0</v>
      </c>
      <c r="I36" s="236"/>
      <c r="J36" s="236"/>
      <c r="K36" s="232">
        <f>'2023 Responses'!Q36</f>
        <v>0</v>
      </c>
      <c r="L36" s="233"/>
      <c r="M36" s="234"/>
      <c r="N36" s="232">
        <f>'2023 Responses'!U36</f>
        <v>0</v>
      </c>
      <c r="O36" s="233"/>
      <c r="P36" s="234"/>
      <c r="Q36" s="84">
        <f>IFERROR('2023 Responses'!Y36,"")</f>
        <v>0</v>
      </c>
      <c r="R36" s="200">
        <f>'2023 Responses'!AB36</f>
        <v>127852</v>
      </c>
      <c r="S36" s="201" t="str">
        <f t="shared" si="0"/>
        <v>No Appeals</v>
      </c>
      <c r="T36" s="202">
        <f t="shared" si="1"/>
        <v>0</v>
      </c>
      <c r="U36" s="203" t="str">
        <f t="shared" si="2"/>
        <v>No Appeals</v>
      </c>
      <c r="DI36" s="17"/>
      <c r="DJ36" s="17"/>
      <c r="DK36" s="17"/>
      <c r="DL36" s="17"/>
    </row>
    <row r="37" spans="1:116" s="15" customFormat="1" x14ac:dyDescent="0.3">
      <c r="A37" s="14" t="s">
        <v>37</v>
      </c>
      <c r="B37" s="223">
        <f>'2023 Responses'!E37</f>
        <v>0</v>
      </c>
      <c r="C37" s="224"/>
      <c r="D37" s="225"/>
      <c r="E37" s="223">
        <f>'2023 Responses'!I37</f>
        <v>0</v>
      </c>
      <c r="F37" s="224"/>
      <c r="G37" s="225"/>
      <c r="H37" s="226">
        <f>'2023 Responses'!M37</f>
        <v>0</v>
      </c>
      <c r="I37" s="227"/>
      <c r="J37" s="227"/>
      <c r="K37" s="223">
        <f>'2023 Responses'!Q37</f>
        <v>0</v>
      </c>
      <c r="L37" s="224"/>
      <c r="M37" s="225"/>
      <c r="N37" s="223">
        <f>'2023 Responses'!U37</f>
        <v>0</v>
      </c>
      <c r="O37" s="224"/>
      <c r="P37" s="225"/>
      <c r="Q37" s="82">
        <f>IFERROR('2023 Responses'!Y37,"")</f>
        <v>0</v>
      </c>
      <c r="R37" s="82">
        <f>'2023 Responses'!AB37</f>
        <v>4460</v>
      </c>
      <c r="S37" s="108" t="str">
        <f t="shared" si="0"/>
        <v>No Appeals</v>
      </c>
      <c r="T37" s="111">
        <f t="shared" si="1"/>
        <v>0</v>
      </c>
      <c r="U37" s="132" t="str">
        <f t="shared" si="2"/>
        <v>No Appeals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</row>
    <row r="38" spans="1:116" x14ac:dyDescent="0.3">
      <c r="A38" s="11" t="s">
        <v>38</v>
      </c>
      <c r="B38" s="232">
        <f>'2023 Responses'!E38</f>
        <v>0</v>
      </c>
      <c r="C38" s="233"/>
      <c r="D38" s="234"/>
      <c r="E38" s="232">
        <f>'2023 Responses'!I38</f>
        <v>0</v>
      </c>
      <c r="F38" s="233"/>
      <c r="G38" s="234"/>
      <c r="H38" s="235">
        <f>'2023 Responses'!M38</f>
        <v>0</v>
      </c>
      <c r="I38" s="236"/>
      <c r="J38" s="236"/>
      <c r="K38" s="232">
        <f>'2023 Responses'!Q38</f>
        <v>0</v>
      </c>
      <c r="L38" s="233"/>
      <c r="M38" s="234"/>
      <c r="N38" s="232">
        <f>'2023 Responses'!U38</f>
        <v>0</v>
      </c>
      <c r="O38" s="233"/>
      <c r="P38" s="234"/>
      <c r="Q38" s="84">
        <f>IFERROR('2023 Responses'!Y38,"")</f>
        <v>0</v>
      </c>
      <c r="R38" s="200">
        <f>'2023 Responses'!AB38</f>
        <v>30788</v>
      </c>
      <c r="S38" s="201" t="str">
        <f t="shared" si="0"/>
        <v>No Appeals</v>
      </c>
      <c r="T38" s="202">
        <f t="shared" si="1"/>
        <v>0</v>
      </c>
      <c r="U38" s="203" t="str">
        <f t="shared" si="2"/>
        <v>No Appeals</v>
      </c>
      <c r="DI38" s="17"/>
      <c r="DJ38" s="17"/>
      <c r="DK38" s="17"/>
      <c r="DL38" s="17"/>
    </row>
    <row r="39" spans="1:116" s="15" customFormat="1" x14ac:dyDescent="0.3">
      <c r="A39" s="14" t="s">
        <v>39</v>
      </c>
      <c r="B39" s="223">
        <f>'2023 Responses'!E39</f>
        <v>0</v>
      </c>
      <c r="C39" s="224"/>
      <c r="D39" s="225"/>
      <c r="E39" s="223">
        <f>'2023 Responses'!I39</f>
        <v>0</v>
      </c>
      <c r="F39" s="224"/>
      <c r="G39" s="225"/>
      <c r="H39" s="226">
        <f>'2023 Responses'!M39</f>
        <v>0</v>
      </c>
      <c r="I39" s="227"/>
      <c r="J39" s="227"/>
      <c r="K39" s="223">
        <f>'2023 Responses'!Q39</f>
        <v>0</v>
      </c>
      <c r="L39" s="224"/>
      <c r="M39" s="225"/>
      <c r="N39" s="223">
        <f>'2023 Responses'!U39</f>
        <v>0</v>
      </c>
      <c r="O39" s="224"/>
      <c r="P39" s="225"/>
      <c r="Q39" s="82">
        <f>IFERROR('2023 Responses'!Y39,"")</f>
        <v>0</v>
      </c>
      <c r="R39" s="82">
        <f>'2023 Responses'!AB39</f>
        <v>114100</v>
      </c>
      <c r="S39" s="108" t="str">
        <f t="shared" si="0"/>
        <v>No Appeals</v>
      </c>
      <c r="T39" s="111">
        <f t="shared" si="1"/>
        <v>0</v>
      </c>
      <c r="U39" s="132" t="str">
        <f t="shared" si="2"/>
        <v>No Appeals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</row>
    <row r="40" spans="1:116" x14ac:dyDescent="0.3">
      <c r="A40" s="11" t="s">
        <v>40</v>
      </c>
      <c r="B40" s="232">
        <f>'2023 Responses'!E40</f>
        <v>0</v>
      </c>
      <c r="C40" s="233"/>
      <c r="D40" s="234"/>
      <c r="E40" s="232">
        <f>'2023 Responses'!I40</f>
        <v>0</v>
      </c>
      <c r="F40" s="233"/>
      <c r="G40" s="234"/>
      <c r="H40" s="235">
        <f>'2023 Responses'!M40</f>
        <v>0</v>
      </c>
      <c r="I40" s="236"/>
      <c r="J40" s="236"/>
      <c r="K40" s="232">
        <f>'2023 Responses'!Q40</f>
        <v>0</v>
      </c>
      <c r="L40" s="233"/>
      <c r="M40" s="234"/>
      <c r="N40" s="232">
        <f>'2023 Responses'!U40</f>
        <v>0</v>
      </c>
      <c r="O40" s="233"/>
      <c r="P40" s="234"/>
      <c r="Q40" s="84">
        <f>IFERROR('2023 Responses'!Y40,"")</f>
        <v>0</v>
      </c>
      <c r="R40" s="200">
        <f>'2023 Responses'!AB40</f>
        <v>36938</v>
      </c>
      <c r="S40" s="201" t="str">
        <f t="shared" si="0"/>
        <v>No Appeals</v>
      </c>
      <c r="T40" s="202">
        <f t="shared" si="1"/>
        <v>0</v>
      </c>
      <c r="U40" s="203" t="str">
        <f t="shared" si="2"/>
        <v>No Appeals</v>
      </c>
      <c r="DI40" s="17"/>
      <c r="DJ40" s="17"/>
      <c r="DK40" s="17"/>
      <c r="DL40" s="17"/>
    </row>
    <row r="41" spans="1:116" s="15" customFormat="1" x14ac:dyDescent="0.3">
      <c r="A41" s="14" t="s">
        <v>41</v>
      </c>
      <c r="B41" s="223">
        <f>'2023 Responses'!E41</f>
        <v>0</v>
      </c>
      <c r="C41" s="224"/>
      <c r="D41" s="225"/>
      <c r="E41" s="223">
        <f>'2023 Responses'!I41</f>
        <v>0</v>
      </c>
      <c r="F41" s="224"/>
      <c r="G41" s="225"/>
      <c r="H41" s="226">
        <f>'2023 Responses'!M41</f>
        <v>0</v>
      </c>
      <c r="I41" s="227"/>
      <c r="J41" s="227"/>
      <c r="K41" s="223">
        <f>'2023 Responses'!Q41</f>
        <v>0</v>
      </c>
      <c r="L41" s="224"/>
      <c r="M41" s="225"/>
      <c r="N41" s="223">
        <f>'2023 Responses'!U41</f>
        <v>0</v>
      </c>
      <c r="O41" s="224"/>
      <c r="P41" s="225"/>
      <c r="Q41" s="82">
        <f>IFERROR('2023 Responses'!Y41,"")</f>
        <v>0</v>
      </c>
      <c r="R41" s="82">
        <f>'2023 Responses'!AB41</f>
        <v>107376</v>
      </c>
      <c r="S41" s="108" t="str">
        <f t="shared" si="0"/>
        <v>No Appeals</v>
      </c>
      <c r="T41" s="111">
        <f t="shared" si="1"/>
        <v>0</v>
      </c>
      <c r="U41" s="132" t="str">
        <f t="shared" si="2"/>
        <v>No Appeals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1:116" s="7" customFormat="1" x14ac:dyDescent="0.3">
      <c r="A42" s="16" t="s">
        <v>45</v>
      </c>
      <c r="B42" s="228">
        <f>SUM(B3:B41)</f>
        <v>0</v>
      </c>
      <c r="C42" s="228"/>
      <c r="D42" s="228"/>
      <c r="E42" s="228">
        <f>SUM(E3:E41)</f>
        <v>0</v>
      </c>
      <c r="F42" s="228"/>
      <c r="G42" s="228"/>
      <c r="H42" s="228">
        <f>SUM(H3:H41)</f>
        <v>0</v>
      </c>
      <c r="I42" s="228"/>
      <c r="J42" s="228"/>
      <c r="K42" s="228">
        <f>SUM(K3:K41)</f>
        <v>0</v>
      </c>
      <c r="L42" s="228"/>
      <c r="M42" s="228"/>
      <c r="N42" s="229">
        <f>SUM(N3:N41)</f>
        <v>0</v>
      </c>
      <c r="O42" s="230"/>
      <c r="P42" s="231"/>
      <c r="Q42" s="83">
        <f>SUM(Q3:Q41)</f>
        <v>0</v>
      </c>
      <c r="R42" s="83">
        <f>SUM(R3:R41)</f>
        <v>3310318</v>
      </c>
      <c r="S42" s="83"/>
      <c r="T42" s="83"/>
      <c r="U42" s="83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</row>
    <row r="43" spans="1:116" s="17" customFormat="1" x14ac:dyDescent="0.3">
      <c r="A43" s="153" t="s">
        <v>94</v>
      </c>
      <c r="B43" s="220">
        <f>AVERAGE(B3:B41)</f>
        <v>0</v>
      </c>
      <c r="C43" s="221"/>
      <c r="D43" s="209">
        <f>AVERAGE(D3:F41)</f>
        <v>0</v>
      </c>
      <c r="E43" s="220">
        <f>AVERAGE(E3:E41)</f>
        <v>0</v>
      </c>
      <c r="F43" s="221"/>
      <c r="G43" s="209">
        <f>AVERAGE(G3:I41)</f>
        <v>0</v>
      </c>
      <c r="H43" s="220">
        <f>AVERAGE(H3:H41)</f>
        <v>0</v>
      </c>
      <c r="I43" s="221"/>
      <c r="J43" s="209">
        <f>AVERAGE(J3:L41)</f>
        <v>0</v>
      </c>
      <c r="K43" s="220">
        <f>AVERAGE(K3:K41)</f>
        <v>0</v>
      </c>
      <c r="L43" s="222"/>
      <c r="M43" s="221"/>
      <c r="N43" s="220">
        <f>AVERAGE(N3:N41)</f>
        <v>0</v>
      </c>
      <c r="O43" s="222"/>
      <c r="P43" s="221"/>
      <c r="Q43" s="199">
        <f>AVERAGE(Q3:Q41)</f>
        <v>0</v>
      </c>
      <c r="R43" s="153"/>
      <c r="S43" s="153"/>
      <c r="T43" s="153"/>
      <c r="U43" s="153"/>
    </row>
    <row r="44" spans="1:116" s="17" customFormat="1" x14ac:dyDescent="0.3"/>
    <row r="45" spans="1:116" s="17" customFormat="1" x14ac:dyDescent="0.3"/>
    <row r="46" spans="1:116" s="17" customFormat="1" x14ac:dyDescent="0.3"/>
    <row r="47" spans="1:116" s="17" customFormat="1" x14ac:dyDescent="0.3"/>
    <row r="48" spans="1:116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="17" customFormat="1" x14ac:dyDescent="0.3"/>
    <row r="130" s="17" customFormat="1" x14ac:dyDescent="0.3"/>
    <row r="131" s="17" customFormat="1" x14ac:dyDescent="0.3"/>
    <row r="132" s="17" customFormat="1" x14ac:dyDescent="0.3"/>
    <row r="133" s="17" customFormat="1" x14ac:dyDescent="0.3"/>
    <row r="134" s="17" customFormat="1" x14ac:dyDescent="0.3"/>
    <row r="135" s="17" customFormat="1" x14ac:dyDescent="0.3"/>
    <row r="136" s="17" customFormat="1" x14ac:dyDescent="0.3"/>
    <row r="137" s="17" customFormat="1" x14ac:dyDescent="0.3"/>
    <row r="138" s="17" customFormat="1" x14ac:dyDescent="0.3"/>
    <row r="139" s="17" customFormat="1" x14ac:dyDescent="0.3"/>
    <row r="140" s="17" customFormat="1" x14ac:dyDescent="0.3"/>
    <row r="141" s="17" customFormat="1" x14ac:dyDescent="0.3"/>
    <row r="142" s="17" customFormat="1" x14ac:dyDescent="0.3"/>
    <row r="143" s="17" customFormat="1" x14ac:dyDescent="0.3"/>
    <row r="144" s="17" customFormat="1" x14ac:dyDescent="0.3"/>
    <row r="145" s="17" customFormat="1" x14ac:dyDescent="0.3"/>
    <row r="146" s="17" customFormat="1" x14ac:dyDescent="0.3"/>
    <row r="147" s="17" customFormat="1" x14ac:dyDescent="0.3"/>
    <row r="148" s="17" customFormat="1" x14ac:dyDescent="0.3"/>
    <row r="149" s="17" customFormat="1" x14ac:dyDescent="0.3"/>
    <row r="150" s="17" customFormat="1" x14ac:dyDescent="0.3"/>
    <row r="151" s="17" customFormat="1" x14ac:dyDescent="0.3"/>
    <row r="152" s="17" customFormat="1" x14ac:dyDescent="0.3"/>
    <row r="153" s="17" customFormat="1" x14ac:dyDescent="0.3"/>
    <row r="154" s="17" customFormat="1" x14ac:dyDescent="0.3"/>
    <row r="155" s="17" customFormat="1" x14ac:dyDescent="0.3"/>
    <row r="156" s="17" customFormat="1" x14ac:dyDescent="0.3"/>
    <row r="157" s="17" customFormat="1" x14ac:dyDescent="0.3"/>
    <row r="158" s="17" customFormat="1" x14ac:dyDescent="0.3"/>
    <row r="159" s="17" customFormat="1" x14ac:dyDescent="0.3"/>
    <row r="160" s="17" customFormat="1" x14ac:dyDescent="0.3"/>
    <row r="161" s="17" customFormat="1" x14ac:dyDescent="0.3"/>
    <row r="162" s="17" customFormat="1" x14ac:dyDescent="0.3"/>
    <row r="163" s="17" customFormat="1" x14ac:dyDescent="0.3"/>
    <row r="164" s="17" customFormat="1" x14ac:dyDescent="0.3"/>
    <row r="165" s="17" customFormat="1" x14ac:dyDescent="0.3"/>
    <row r="166" s="17" customFormat="1" x14ac:dyDescent="0.3"/>
    <row r="167" s="17" customFormat="1" x14ac:dyDescent="0.3"/>
    <row r="168" s="17" customFormat="1" x14ac:dyDescent="0.3"/>
    <row r="169" s="17" customFormat="1" x14ac:dyDescent="0.3"/>
    <row r="170" s="17" customFormat="1" x14ac:dyDescent="0.3"/>
    <row r="171" s="17" customFormat="1" x14ac:dyDescent="0.3"/>
    <row r="172" s="17" customFormat="1" x14ac:dyDescent="0.3"/>
    <row r="173" s="17" customFormat="1" x14ac:dyDescent="0.3"/>
    <row r="174" s="17" customFormat="1" x14ac:dyDescent="0.3"/>
    <row r="175" s="17" customFormat="1" x14ac:dyDescent="0.3"/>
    <row r="176" s="17" customFormat="1" x14ac:dyDescent="0.3"/>
    <row r="177" spans="1:17" s="17" customFormat="1" x14ac:dyDescent="0.3"/>
    <row r="178" spans="1:17" s="17" customFormat="1" x14ac:dyDescent="0.3"/>
    <row r="179" spans="1:17" s="17" customFormat="1" x14ac:dyDescent="0.3"/>
    <row r="180" spans="1:17" s="17" customFormat="1" x14ac:dyDescent="0.3"/>
    <row r="181" spans="1:17" s="17" customFormat="1" x14ac:dyDescent="0.3"/>
    <row r="182" spans="1:17" s="17" customFormat="1" x14ac:dyDescent="0.3"/>
    <row r="183" spans="1:17" s="17" customFormat="1" x14ac:dyDescent="0.3"/>
    <row r="184" spans="1:17" s="17" customFormat="1" x14ac:dyDescent="0.3"/>
    <row r="185" spans="1:17" s="17" customFormat="1" x14ac:dyDescent="0.3">
      <c r="Q185"/>
    </row>
    <row r="186" spans="1:17" s="17" customFormat="1" x14ac:dyDescent="0.3">
      <c r="Q186"/>
    </row>
    <row r="187" spans="1:17" s="17" customFormat="1" x14ac:dyDescent="0.3">
      <c r="Q187"/>
    </row>
    <row r="188" spans="1:17" s="17" customFormat="1" x14ac:dyDescent="0.3">
      <c r="Q188"/>
    </row>
    <row r="189" spans="1:17" s="17" customFormat="1" x14ac:dyDescent="0.3">
      <c r="Q189"/>
    </row>
    <row r="190" spans="1:17" s="17" customFormat="1" x14ac:dyDescent="0.3">
      <c r="Q190"/>
    </row>
    <row r="191" spans="1:17" s="17" customFormat="1" x14ac:dyDescent="0.3">
      <c r="Q191"/>
    </row>
    <row r="192" spans="1:17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</sheetData>
  <sheetProtection sheet="1" objects="1" scenarios="1"/>
  <mergeCells count="215">
    <mergeCell ref="B1:D1"/>
    <mergeCell ref="E1:G1"/>
    <mergeCell ref="H1:J1"/>
    <mergeCell ref="K1:M1"/>
    <mergeCell ref="N1:P1"/>
    <mergeCell ref="B2:D2"/>
    <mergeCell ref="E2:G2"/>
    <mergeCell ref="H2:J2"/>
    <mergeCell ref="K2:M2"/>
    <mergeCell ref="N2:P2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6:D26"/>
    <mergeCell ref="E26:G26"/>
    <mergeCell ref="H26:J26"/>
    <mergeCell ref="K26:M26"/>
    <mergeCell ref="N26:P26"/>
    <mergeCell ref="B27:D27"/>
    <mergeCell ref="E27:G27"/>
    <mergeCell ref="H27:J27"/>
    <mergeCell ref="K27:M27"/>
    <mergeCell ref="N27:P27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31:D31"/>
    <mergeCell ref="E31:G31"/>
    <mergeCell ref="H31:J31"/>
    <mergeCell ref="K31:M31"/>
    <mergeCell ref="N31:P31"/>
    <mergeCell ref="B32:D32"/>
    <mergeCell ref="E32:G32"/>
    <mergeCell ref="H32:J32"/>
    <mergeCell ref="K32:M32"/>
    <mergeCell ref="N32:P32"/>
    <mergeCell ref="B33:D33"/>
    <mergeCell ref="E33:G33"/>
    <mergeCell ref="H33:J33"/>
    <mergeCell ref="K33:M33"/>
    <mergeCell ref="N33:P33"/>
    <mergeCell ref="B34:D34"/>
    <mergeCell ref="E34:G34"/>
    <mergeCell ref="H34:J34"/>
    <mergeCell ref="K34:M34"/>
    <mergeCell ref="N34:P34"/>
    <mergeCell ref="B35:D35"/>
    <mergeCell ref="E35:G35"/>
    <mergeCell ref="H35:J35"/>
    <mergeCell ref="K35:M35"/>
    <mergeCell ref="N35:P35"/>
    <mergeCell ref="B36:D36"/>
    <mergeCell ref="E36:G36"/>
    <mergeCell ref="H36:J36"/>
    <mergeCell ref="K36:M36"/>
    <mergeCell ref="N36:P36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B39:D39"/>
    <mergeCell ref="E39:G39"/>
    <mergeCell ref="H39:J39"/>
    <mergeCell ref="K39:M39"/>
    <mergeCell ref="N39:P39"/>
    <mergeCell ref="B40:D40"/>
    <mergeCell ref="E40:G40"/>
    <mergeCell ref="H40:J40"/>
    <mergeCell ref="K40:M40"/>
    <mergeCell ref="N40:P40"/>
    <mergeCell ref="B43:C43"/>
    <mergeCell ref="E43:F43"/>
    <mergeCell ref="H43:I43"/>
    <mergeCell ref="K43:M43"/>
    <mergeCell ref="N43:P43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N42:P42"/>
  </mergeCells>
  <pageMargins left="0.25" right="0.25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1:BE147"/>
  <sheetViews>
    <sheetView zoomScaleNormal="100" workbookViewId="0">
      <pane ySplit="1" topLeftCell="A9" activePane="bottomLeft" state="frozen"/>
      <selection pane="bottomLeft" activeCell="A4" sqref="A4"/>
    </sheetView>
  </sheetViews>
  <sheetFormatPr defaultRowHeight="14.4" x14ac:dyDescent="0.3"/>
  <cols>
    <col min="1" max="1" width="12.6640625" style="6" customWidth="1"/>
    <col min="2" max="2" width="10.77734375" style="3" customWidth="1"/>
    <col min="3" max="3" width="13.33203125" style="3" customWidth="1"/>
    <col min="4" max="4" width="11.33203125" style="3" customWidth="1"/>
    <col min="5" max="5" width="7.21875" style="3" customWidth="1"/>
    <col min="6" max="6" width="10.77734375" style="8" customWidth="1"/>
    <col min="7" max="7" width="12.77734375" style="2" customWidth="1"/>
    <col min="8" max="8" width="11.33203125" style="2" customWidth="1"/>
    <col min="9" max="9" width="8.77734375" style="2" customWidth="1"/>
    <col min="10" max="10" width="10.77734375" style="2" customWidth="1"/>
    <col min="11" max="11" width="12.21875" style="8" customWidth="1"/>
    <col min="12" max="12" width="11.33203125" style="8" customWidth="1"/>
    <col min="13" max="13" width="9.21875" style="2" customWidth="1"/>
    <col min="14" max="14" width="10.77734375" style="2" customWidth="1"/>
    <col min="15" max="15" width="12.33203125" style="2" customWidth="1"/>
    <col min="16" max="16" width="11.33203125" style="2" customWidth="1"/>
    <col min="17" max="17" width="8" style="1" customWidth="1"/>
    <col min="18" max="18" width="10.77734375" customWidth="1"/>
    <col min="19" max="19" width="14" customWidth="1"/>
    <col min="20" max="20" width="11.33203125" customWidth="1"/>
    <col min="22" max="22" width="10.77734375" customWidth="1"/>
    <col min="23" max="23" width="12.33203125" customWidth="1"/>
    <col min="24" max="24" width="11.33203125" customWidth="1"/>
    <col min="26" max="57" width="9" style="17"/>
  </cols>
  <sheetData>
    <row r="1" spans="1:57" ht="27.6" customHeight="1" thickTop="1" thickBot="1" x14ac:dyDescent="0.35">
      <c r="A1" s="250" t="s">
        <v>0</v>
      </c>
      <c r="B1" s="252" t="s">
        <v>1</v>
      </c>
      <c r="C1" s="253"/>
      <c r="D1" s="253"/>
      <c r="E1" s="254"/>
      <c r="F1" s="247" t="s">
        <v>2</v>
      </c>
      <c r="G1" s="248"/>
      <c r="H1" s="248"/>
      <c r="I1" s="249"/>
      <c r="J1" s="247" t="s">
        <v>3</v>
      </c>
      <c r="K1" s="248"/>
      <c r="L1" s="248"/>
      <c r="M1" s="53"/>
      <c r="N1" s="247" t="s">
        <v>48</v>
      </c>
      <c r="O1" s="248"/>
      <c r="P1" s="248"/>
      <c r="Q1" s="249"/>
      <c r="R1" s="247" t="s">
        <v>4</v>
      </c>
      <c r="S1" s="248"/>
      <c r="T1" s="248"/>
      <c r="U1" s="249"/>
      <c r="V1" s="247" t="s">
        <v>97</v>
      </c>
      <c r="W1" s="248"/>
      <c r="X1" s="248"/>
      <c r="Y1" s="249"/>
      <c r="Z1" s="248" t="s">
        <v>76</v>
      </c>
      <c r="AA1" s="248"/>
      <c r="AB1" s="249"/>
    </row>
    <row r="2" spans="1:57" ht="30" thickTop="1" thickBot="1" x14ac:dyDescent="0.35">
      <c r="A2" s="251"/>
      <c r="B2" s="165" t="s">
        <v>46</v>
      </c>
      <c r="C2" s="163" t="s">
        <v>47</v>
      </c>
      <c r="D2" s="163" t="s">
        <v>54</v>
      </c>
      <c r="E2" s="164" t="s">
        <v>80</v>
      </c>
      <c r="F2" s="165" t="s">
        <v>46</v>
      </c>
      <c r="G2" s="163" t="s">
        <v>47</v>
      </c>
      <c r="H2" s="163" t="s">
        <v>54</v>
      </c>
      <c r="I2" s="164" t="s">
        <v>80</v>
      </c>
      <c r="J2" s="165" t="s">
        <v>46</v>
      </c>
      <c r="K2" s="163" t="s">
        <v>47</v>
      </c>
      <c r="L2" s="163" t="s">
        <v>54</v>
      </c>
      <c r="M2" s="164" t="s">
        <v>80</v>
      </c>
      <c r="N2" s="165" t="s">
        <v>46</v>
      </c>
      <c r="O2" s="163" t="s">
        <v>47</v>
      </c>
      <c r="P2" s="163" t="s">
        <v>54</v>
      </c>
      <c r="Q2" s="164" t="s">
        <v>80</v>
      </c>
      <c r="R2" s="165" t="s">
        <v>46</v>
      </c>
      <c r="S2" s="163" t="s">
        <v>47</v>
      </c>
      <c r="T2" s="163" t="s">
        <v>54</v>
      </c>
      <c r="U2" s="164" t="s">
        <v>80</v>
      </c>
      <c r="V2" s="165" t="s">
        <v>46</v>
      </c>
      <c r="W2" s="163" t="s">
        <v>47</v>
      </c>
      <c r="X2" s="163" t="s">
        <v>54</v>
      </c>
      <c r="Y2" s="164" t="s">
        <v>80</v>
      </c>
      <c r="Z2" s="163" t="s">
        <v>77</v>
      </c>
      <c r="AA2" s="163" t="s">
        <v>78</v>
      </c>
      <c r="AB2" s="164" t="s">
        <v>81</v>
      </c>
    </row>
    <row r="3" spans="1:57" s="24" customFormat="1" ht="15" thickTop="1" x14ac:dyDescent="0.3">
      <c r="A3" s="56" t="s">
        <v>5</v>
      </c>
      <c r="B3" s="88">
        <v>1</v>
      </c>
      <c r="C3" s="88">
        <v>0</v>
      </c>
      <c r="D3" s="88">
        <v>0</v>
      </c>
      <c r="E3" s="89">
        <f t="shared" ref="E3:E41" si="0">SUM(B3:D3)</f>
        <v>1</v>
      </c>
      <c r="F3" s="88">
        <v>0</v>
      </c>
      <c r="G3" s="88">
        <v>0</v>
      </c>
      <c r="H3" s="88">
        <v>0</v>
      </c>
      <c r="I3" s="89">
        <f t="shared" ref="I3:I41" si="1">SUM(F3:H3)</f>
        <v>0</v>
      </c>
      <c r="J3" s="88">
        <v>1</v>
      </c>
      <c r="K3" s="88">
        <v>0</v>
      </c>
      <c r="L3" s="88">
        <v>0</v>
      </c>
      <c r="M3" s="89">
        <f t="shared" ref="M3:M41" si="2">SUM(J3:L3)</f>
        <v>1</v>
      </c>
      <c r="N3" s="88">
        <v>1</v>
      </c>
      <c r="O3" s="88">
        <v>0</v>
      </c>
      <c r="P3" s="88">
        <v>0</v>
      </c>
      <c r="Q3" s="89">
        <f t="shared" ref="Q3:Q41" si="3">SUM(N3:P3)</f>
        <v>1</v>
      </c>
      <c r="R3" s="90">
        <v>0</v>
      </c>
      <c r="S3" s="90">
        <v>0</v>
      </c>
      <c r="T3" s="90">
        <v>0</v>
      </c>
      <c r="U3" s="91">
        <f t="shared" ref="U3:U41" si="4">SUM(R3:T3)</f>
        <v>0</v>
      </c>
      <c r="V3" s="90">
        <v>0</v>
      </c>
      <c r="W3" s="90">
        <v>0</v>
      </c>
      <c r="X3" s="90">
        <v>0</v>
      </c>
      <c r="Y3" s="91">
        <f t="shared" ref="Y3:Y41" si="5">SUM(V3:X3)</f>
        <v>0</v>
      </c>
      <c r="Z3" s="92">
        <v>12843</v>
      </c>
      <c r="AA3" s="93">
        <v>1302</v>
      </c>
      <c r="AB3" s="94">
        <f t="shared" ref="AB3:AB41" si="6">SUM(Z3:AA3)</f>
        <v>14145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s="17" customFormat="1" x14ac:dyDescent="0.3">
      <c r="A4" s="215" t="s">
        <v>6</v>
      </c>
      <c r="B4" s="95">
        <v>3</v>
      </c>
      <c r="C4" s="95">
        <v>0</v>
      </c>
      <c r="D4" s="95">
        <v>0</v>
      </c>
      <c r="E4" s="89">
        <f t="shared" si="0"/>
        <v>3</v>
      </c>
      <c r="F4" s="95">
        <v>1</v>
      </c>
      <c r="G4" s="95">
        <v>0</v>
      </c>
      <c r="H4" s="95">
        <v>0</v>
      </c>
      <c r="I4" s="89">
        <f t="shared" si="1"/>
        <v>1</v>
      </c>
      <c r="J4" s="95">
        <v>0</v>
      </c>
      <c r="K4" s="95">
        <v>0</v>
      </c>
      <c r="L4" s="95">
        <v>0</v>
      </c>
      <c r="M4" s="89">
        <f t="shared" si="2"/>
        <v>0</v>
      </c>
      <c r="N4" s="95">
        <v>0</v>
      </c>
      <c r="O4" s="95">
        <v>0</v>
      </c>
      <c r="P4" s="95">
        <v>0</v>
      </c>
      <c r="Q4" s="89">
        <f t="shared" si="3"/>
        <v>0</v>
      </c>
      <c r="R4" s="96">
        <v>0</v>
      </c>
      <c r="S4" s="96">
        <v>0</v>
      </c>
      <c r="T4" s="96">
        <v>0</v>
      </c>
      <c r="U4" s="91">
        <f t="shared" si="4"/>
        <v>0</v>
      </c>
      <c r="V4" s="96">
        <v>2</v>
      </c>
      <c r="W4" s="96">
        <v>0</v>
      </c>
      <c r="X4" s="96">
        <v>0</v>
      </c>
      <c r="Y4" s="91">
        <f t="shared" si="5"/>
        <v>2</v>
      </c>
      <c r="Z4" s="97">
        <v>13659</v>
      </c>
      <c r="AA4" s="98">
        <v>546</v>
      </c>
      <c r="AB4" s="99">
        <f t="shared" si="6"/>
        <v>14205</v>
      </c>
    </row>
    <row r="5" spans="1:57" s="23" customFormat="1" x14ac:dyDescent="0.3">
      <c r="A5" s="58" t="s">
        <v>7</v>
      </c>
      <c r="B5" s="88">
        <v>38</v>
      </c>
      <c r="C5" s="88">
        <v>18</v>
      </c>
      <c r="D5" s="88">
        <v>0</v>
      </c>
      <c r="E5" s="89">
        <f t="shared" si="0"/>
        <v>56</v>
      </c>
      <c r="F5" s="88">
        <v>0</v>
      </c>
      <c r="G5" s="88">
        <v>0</v>
      </c>
      <c r="H5" s="88">
        <v>0</v>
      </c>
      <c r="I5" s="89">
        <f t="shared" si="1"/>
        <v>0</v>
      </c>
      <c r="J5" s="88">
        <v>36</v>
      </c>
      <c r="K5" s="88">
        <v>18</v>
      </c>
      <c r="L5" s="88">
        <v>0</v>
      </c>
      <c r="M5" s="89">
        <f t="shared" si="2"/>
        <v>54</v>
      </c>
      <c r="N5" s="88">
        <v>3</v>
      </c>
      <c r="O5" s="88">
        <v>1</v>
      </c>
      <c r="P5" s="88">
        <v>0</v>
      </c>
      <c r="Q5" s="89">
        <f t="shared" si="3"/>
        <v>4</v>
      </c>
      <c r="R5" s="90">
        <v>0</v>
      </c>
      <c r="S5" s="90">
        <v>5</v>
      </c>
      <c r="T5" s="90">
        <v>0</v>
      </c>
      <c r="U5" s="91">
        <f t="shared" si="4"/>
        <v>5</v>
      </c>
      <c r="V5" s="90">
        <v>64</v>
      </c>
      <c r="W5" s="90">
        <v>12</v>
      </c>
      <c r="X5" s="90">
        <v>0</v>
      </c>
      <c r="Y5" s="91">
        <f t="shared" si="5"/>
        <v>76</v>
      </c>
      <c r="Z5" s="92">
        <v>73794</v>
      </c>
      <c r="AA5" s="93">
        <v>5141</v>
      </c>
      <c r="AB5" s="94">
        <f t="shared" si="6"/>
        <v>78935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s="17" customFormat="1" x14ac:dyDescent="0.3">
      <c r="A6" s="57" t="s">
        <v>8</v>
      </c>
      <c r="B6" s="95">
        <v>86</v>
      </c>
      <c r="C6" s="95">
        <v>2</v>
      </c>
      <c r="D6" s="95">
        <v>0</v>
      </c>
      <c r="E6" s="89">
        <f t="shared" si="0"/>
        <v>88</v>
      </c>
      <c r="F6" s="95">
        <v>0</v>
      </c>
      <c r="G6" s="95">
        <v>0</v>
      </c>
      <c r="H6" s="95">
        <v>0</v>
      </c>
      <c r="I6" s="89">
        <f t="shared" si="1"/>
        <v>0</v>
      </c>
      <c r="J6" s="95">
        <v>74</v>
      </c>
      <c r="K6" s="95">
        <v>2</v>
      </c>
      <c r="L6" s="95">
        <v>0</v>
      </c>
      <c r="M6" s="89">
        <f t="shared" si="2"/>
        <v>76</v>
      </c>
      <c r="N6" s="95">
        <v>1</v>
      </c>
      <c r="O6" s="95">
        <v>0</v>
      </c>
      <c r="P6" s="95">
        <v>0</v>
      </c>
      <c r="Q6" s="89">
        <f t="shared" si="3"/>
        <v>1</v>
      </c>
      <c r="R6" s="96">
        <v>4</v>
      </c>
      <c r="S6" s="96">
        <v>0</v>
      </c>
      <c r="T6" s="96">
        <v>0</v>
      </c>
      <c r="U6" s="91">
        <f t="shared" si="4"/>
        <v>4</v>
      </c>
      <c r="V6" s="96">
        <v>115</v>
      </c>
      <c r="W6" s="96">
        <v>4</v>
      </c>
      <c r="X6" s="96">
        <v>0</v>
      </c>
      <c r="Y6" s="91">
        <f t="shared" si="5"/>
        <v>119</v>
      </c>
      <c r="Z6" s="97">
        <v>44810</v>
      </c>
      <c r="AA6" s="98">
        <v>1773</v>
      </c>
      <c r="AB6" s="99">
        <f t="shared" si="6"/>
        <v>46583</v>
      </c>
    </row>
    <row r="7" spans="1:57" s="24" customFormat="1" x14ac:dyDescent="0.3">
      <c r="A7" s="58" t="s">
        <v>9</v>
      </c>
      <c r="B7" s="88">
        <v>36</v>
      </c>
      <c r="C7" s="88">
        <v>13</v>
      </c>
      <c r="D7" s="88">
        <v>13</v>
      </c>
      <c r="E7" s="89">
        <f t="shared" si="0"/>
        <v>62</v>
      </c>
      <c r="F7" s="88">
        <v>0</v>
      </c>
      <c r="G7" s="88">
        <v>0</v>
      </c>
      <c r="H7" s="88">
        <v>0</v>
      </c>
      <c r="I7" s="89">
        <f t="shared" si="1"/>
        <v>0</v>
      </c>
      <c r="J7" s="88">
        <v>22</v>
      </c>
      <c r="K7" s="88">
        <v>5</v>
      </c>
      <c r="L7" s="88">
        <v>13</v>
      </c>
      <c r="M7" s="89">
        <f t="shared" si="2"/>
        <v>40</v>
      </c>
      <c r="N7" s="88">
        <v>21</v>
      </c>
      <c r="O7" s="88">
        <v>1</v>
      </c>
      <c r="P7" s="88">
        <v>0</v>
      </c>
      <c r="Q7" s="89">
        <f t="shared" si="3"/>
        <v>22</v>
      </c>
      <c r="R7" s="90">
        <v>2</v>
      </c>
      <c r="S7" s="90">
        <v>1</v>
      </c>
      <c r="T7" s="90">
        <v>1</v>
      </c>
      <c r="U7" s="91">
        <f t="shared" si="4"/>
        <v>4</v>
      </c>
      <c r="V7" s="90">
        <v>86</v>
      </c>
      <c r="W7" s="90">
        <v>8</v>
      </c>
      <c r="X7" s="90">
        <v>0</v>
      </c>
      <c r="Y7" s="91">
        <f t="shared" si="5"/>
        <v>94</v>
      </c>
      <c r="Z7" s="92">
        <v>47928</v>
      </c>
      <c r="AA7" s="93">
        <v>2066</v>
      </c>
      <c r="AB7" s="94">
        <f t="shared" si="6"/>
        <v>49994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s="17" customFormat="1" x14ac:dyDescent="0.3">
      <c r="A8" s="57" t="s">
        <v>10</v>
      </c>
      <c r="B8" s="95">
        <v>941</v>
      </c>
      <c r="C8" s="95">
        <v>72</v>
      </c>
      <c r="D8" s="95">
        <v>4</v>
      </c>
      <c r="E8" s="89">
        <f t="shared" si="0"/>
        <v>1017</v>
      </c>
      <c r="F8" s="95">
        <v>0</v>
      </c>
      <c r="G8" s="95">
        <v>0</v>
      </c>
      <c r="H8" s="95">
        <v>0</v>
      </c>
      <c r="I8" s="89">
        <f t="shared" si="1"/>
        <v>0</v>
      </c>
      <c r="J8" s="95">
        <v>352</v>
      </c>
      <c r="K8" s="95">
        <v>51</v>
      </c>
      <c r="L8" s="95">
        <v>2</v>
      </c>
      <c r="M8" s="89">
        <f t="shared" si="2"/>
        <v>405</v>
      </c>
      <c r="N8" s="95">
        <v>7</v>
      </c>
      <c r="O8" s="95">
        <v>2</v>
      </c>
      <c r="P8" s="95">
        <v>0</v>
      </c>
      <c r="Q8" s="89">
        <f t="shared" si="3"/>
        <v>9</v>
      </c>
      <c r="R8" s="96">
        <v>184</v>
      </c>
      <c r="S8" s="96">
        <v>41</v>
      </c>
      <c r="T8" s="96">
        <v>1</v>
      </c>
      <c r="U8" s="91">
        <f t="shared" si="4"/>
        <v>226</v>
      </c>
      <c r="V8" s="96">
        <v>374</v>
      </c>
      <c r="W8" s="96">
        <v>91</v>
      </c>
      <c r="X8" s="96">
        <v>3</v>
      </c>
      <c r="Y8" s="91">
        <f t="shared" si="5"/>
        <v>468</v>
      </c>
      <c r="Z8" s="97">
        <v>174694</v>
      </c>
      <c r="AA8" s="98">
        <v>9084</v>
      </c>
      <c r="AB8" s="99">
        <f t="shared" si="6"/>
        <v>183778</v>
      </c>
    </row>
    <row r="9" spans="1:57" s="24" customFormat="1" x14ac:dyDescent="0.3">
      <c r="A9" s="58" t="s">
        <v>11</v>
      </c>
      <c r="B9" s="88">
        <v>0</v>
      </c>
      <c r="C9" s="88">
        <v>0</v>
      </c>
      <c r="D9" s="88">
        <v>0</v>
      </c>
      <c r="E9" s="89">
        <f t="shared" si="0"/>
        <v>0</v>
      </c>
      <c r="F9" s="88">
        <v>0</v>
      </c>
      <c r="G9" s="88">
        <v>0</v>
      </c>
      <c r="H9" s="88">
        <v>0</v>
      </c>
      <c r="I9" s="89">
        <f t="shared" si="1"/>
        <v>0</v>
      </c>
      <c r="J9" s="88">
        <v>0</v>
      </c>
      <c r="K9" s="88">
        <v>0</v>
      </c>
      <c r="L9" s="88">
        <v>0</v>
      </c>
      <c r="M9" s="89">
        <f t="shared" si="2"/>
        <v>0</v>
      </c>
      <c r="N9" s="88">
        <v>0</v>
      </c>
      <c r="O9" s="88">
        <v>0</v>
      </c>
      <c r="P9" s="88">
        <v>0</v>
      </c>
      <c r="Q9" s="89">
        <f t="shared" si="3"/>
        <v>0</v>
      </c>
      <c r="R9" s="90">
        <v>0</v>
      </c>
      <c r="S9" s="90">
        <v>0</v>
      </c>
      <c r="T9" s="90">
        <v>0</v>
      </c>
      <c r="U9" s="91">
        <f t="shared" si="4"/>
        <v>0</v>
      </c>
      <c r="V9" s="90">
        <v>0</v>
      </c>
      <c r="W9" s="90">
        <v>0</v>
      </c>
      <c r="X9" s="90">
        <v>0</v>
      </c>
      <c r="Y9" s="91">
        <f t="shared" si="5"/>
        <v>0</v>
      </c>
      <c r="Z9" s="92">
        <v>5483</v>
      </c>
      <c r="AA9" s="93">
        <v>268</v>
      </c>
      <c r="AB9" s="94">
        <f t="shared" si="6"/>
        <v>5751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s="26" customFormat="1" x14ac:dyDescent="0.3">
      <c r="A10" s="57" t="s">
        <v>12</v>
      </c>
      <c r="B10" s="95">
        <v>26</v>
      </c>
      <c r="C10" s="95">
        <v>9</v>
      </c>
      <c r="D10" s="95">
        <v>0</v>
      </c>
      <c r="E10" s="89">
        <f t="shared" si="0"/>
        <v>35</v>
      </c>
      <c r="F10" s="95">
        <v>0</v>
      </c>
      <c r="G10" s="95">
        <v>0</v>
      </c>
      <c r="H10" s="95">
        <v>0</v>
      </c>
      <c r="I10" s="89">
        <f t="shared" si="1"/>
        <v>0</v>
      </c>
      <c r="J10" s="95">
        <v>18</v>
      </c>
      <c r="K10" s="95">
        <v>9</v>
      </c>
      <c r="L10" s="95">
        <v>0</v>
      </c>
      <c r="M10" s="89">
        <f t="shared" si="2"/>
        <v>27</v>
      </c>
      <c r="N10" s="95">
        <v>6</v>
      </c>
      <c r="O10" s="95">
        <v>4</v>
      </c>
      <c r="P10" s="95">
        <v>0</v>
      </c>
      <c r="Q10" s="89">
        <f t="shared" si="3"/>
        <v>10</v>
      </c>
      <c r="R10" s="96">
        <v>5</v>
      </c>
      <c r="S10" s="96">
        <v>8</v>
      </c>
      <c r="T10" s="96">
        <v>0</v>
      </c>
      <c r="U10" s="91">
        <f t="shared" si="4"/>
        <v>13</v>
      </c>
      <c r="V10" s="96">
        <v>72</v>
      </c>
      <c r="W10" s="96">
        <v>22</v>
      </c>
      <c r="X10" s="96">
        <v>0</v>
      </c>
      <c r="Y10" s="91">
        <f t="shared" si="5"/>
        <v>94</v>
      </c>
      <c r="Z10" s="97">
        <v>53165</v>
      </c>
      <c r="AA10" s="98">
        <v>3004</v>
      </c>
      <c r="AB10" s="99">
        <f t="shared" si="6"/>
        <v>56169</v>
      </c>
    </row>
    <row r="11" spans="1:57" s="25" customFormat="1" x14ac:dyDescent="0.3">
      <c r="A11" s="58" t="s">
        <v>13</v>
      </c>
      <c r="B11" s="88">
        <v>7</v>
      </c>
      <c r="C11" s="88">
        <v>16</v>
      </c>
      <c r="D11" s="88">
        <v>0</v>
      </c>
      <c r="E11" s="89">
        <f t="shared" si="0"/>
        <v>23</v>
      </c>
      <c r="F11" s="88">
        <v>0</v>
      </c>
      <c r="G11" s="88">
        <v>0</v>
      </c>
      <c r="H11" s="88">
        <v>0</v>
      </c>
      <c r="I11" s="89">
        <f t="shared" si="1"/>
        <v>0</v>
      </c>
      <c r="J11" s="88">
        <v>5</v>
      </c>
      <c r="K11" s="88">
        <v>16</v>
      </c>
      <c r="L11" s="88">
        <v>0</v>
      </c>
      <c r="M11" s="89">
        <f t="shared" si="2"/>
        <v>21</v>
      </c>
      <c r="N11" s="88">
        <v>0</v>
      </c>
      <c r="O11" s="88">
        <v>0</v>
      </c>
      <c r="P11" s="88">
        <v>0</v>
      </c>
      <c r="Q11" s="89">
        <f t="shared" si="3"/>
        <v>0</v>
      </c>
      <c r="R11" s="90">
        <v>0</v>
      </c>
      <c r="S11" s="90">
        <v>0</v>
      </c>
      <c r="T11" s="90">
        <v>0</v>
      </c>
      <c r="U11" s="91">
        <f t="shared" si="4"/>
        <v>0</v>
      </c>
      <c r="V11" s="90">
        <v>9</v>
      </c>
      <c r="W11" s="90">
        <v>2</v>
      </c>
      <c r="X11" s="90">
        <v>0</v>
      </c>
      <c r="Y11" s="91">
        <f t="shared" si="5"/>
        <v>11</v>
      </c>
      <c r="Z11" s="92">
        <v>26544</v>
      </c>
      <c r="AA11" s="93">
        <v>1134</v>
      </c>
      <c r="AB11" s="94">
        <f t="shared" si="6"/>
        <v>27678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26" customFormat="1" x14ac:dyDescent="0.3">
      <c r="A12" s="57" t="s">
        <v>14</v>
      </c>
      <c r="B12" s="95">
        <v>1</v>
      </c>
      <c r="C12" s="95">
        <v>0</v>
      </c>
      <c r="D12" s="95">
        <v>0</v>
      </c>
      <c r="E12" s="89">
        <f t="shared" si="0"/>
        <v>1</v>
      </c>
      <c r="F12" s="95">
        <v>0</v>
      </c>
      <c r="G12" s="95">
        <v>0</v>
      </c>
      <c r="H12" s="95">
        <v>0</v>
      </c>
      <c r="I12" s="89">
        <v>0</v>
      </c>
      <c r="J12" s="95">
        <v>1</v>
      </c>
      <c r="K12" s="95">
        <v>0</v>
      </c>
      <c r="L12" s="95">
        <v>0</v>
      </c>
      <c r="M12" s="89">
        <f t="shared" si="2"/>
        <v>1</v>
      </c>
      <c r="N12" s="95">
        <v>0</v>
      </c>
      <c r="O12" s="95">
        <v>0</v>
      </c>
      <c r="P12" s="95">
        <v>0</v>
      </c>
      <c r="Q12" s="89">
        <f t="shared" si="3"/>
        <v>0</v>
      </c>
      <c r="R12" s="96">
        <v>0</v>
      </c>
      <c r="S12" s="96">
        <v>0</v>
      </c>
      <c r="T12" s="96">
        <v>0</v>
      </c>
      <c r="U12" s="91">
        <f t="shared" si="4"/>
        <v>0</v>
      </c>
      <c r="V12" s="96">
        <v>1</v>
      </c>
      <c r="W12" s="96">
        <v>0</v>
      </c>
      <c r="X12" s="96">
        <v>0</v>
      </c>
      <c r="Y12" s="91">
        <f t="shared" si="5"/>
        <v>1</v>
      </c>
      <c r="Z12" s="97">
        <v>8796</v>
      </c>
      <c r="AA12" s="98">
        <v>396</v>
      </c>
      <c r="AB12" s="99">
        <f t="shared" si="6"/>
        <v>9192</v>
      </c>
    </row>
    <row r="13" spans="1:57" s="24" customFormat="1" x14ac:dyDescent="0.3">
      <c r="A13" s="58" t="s">
        <v>42</v>
      </c>
      <c r="B13" s="88">
        <v>16</v>
      </c>
      <c r="C13" s="88">
        <v>9</v>
      </c>
      <c r="D13" s="88">
        <v>0</v>
      </c>
      <c r="E13" s="89">
        <f t="shared" si="0"/>
        <v>25</v>
      </c>
      <c r="F13" s="88">
        <v>0</v>
      </c>
      <c r="G13" s="88">
        <v>0</v>
      </c>
      <c r="H13" s="88">
        <v>0</v>
      </c>
      <c r="I13" s="89">
        <f t="shared" si="1"/>
        <v>0</v>
      </c>
      <c r="J13" s="88">
        <v>15</v>
      </c>
      <c r="K13" s="88">
        <v>8</v>
      </c>
      <c r="L13" s="88">
        <v>0</v>
      </c>
      <c r="M13" s="89">
        <f t="shared" si="2"/>
        <v>23</v>
      </c>
      <c r="N13" s="88">
        <v>1</v>
      </c>
      <c r="O13" s="88">
        <v>0</v>
      </c>
      <c r="P13" s="88">
        <v>0</v>
      </c>
      <c r="Q13" s="89">
        <f t="shared" si="3"/>
        <v>1</v>
      </c>
      <c r="R13" s="90">
        <v>1</v>
      </c>
      <c r="S13" s="90">
        <v>4</v>
      </c>
      <c r="T13" s="90">
        <v>0</v>
      </c>
      <c r="U13" s="91">
        <f t="shared" si="4"/>
        <v>5</v>
      </c>
      <c r="V13" s="90">
        <v>8</v>
      </c>
      <c r="W13" s="90">
        <v>6</v>
      </c>
      <c r="X13" s="90">
        <v>0</v>
      </c>
      <c r="Y13" s="91">
        <f t="shared" si="5"/>
        <v>14</v>
      </c>
      <c r="Z13" s="92">
        <v>31763</v>
      </c>
      <c r="AA13" s="93">
        <v>2694</v>
      </c>
      <c r="AB13" s="94">
        <f t="shared" si="6"/>
        <v>34457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17" customFormat="1" x14ac:dyDescent="0.3">
      <c r="A14" s="57" t="s">
        <v>15</v>
      </c>
      <c r="B14" s="95">
        <v>0</v>
      </c>
      <c r="C14" s="95">
        <v>0</v>
      </c>
      <c r="D14" s="95">
        <v>0</v>
      </c>
      <c r="E14" s="89">
        <f t="shared" si="0"/>
        <v>0</v>
      </c>
      <c r="F14" s="95">
        <v>0</v>
      </c>
      <c r="G14" s="95">
        <v>0</v>
      </c>
      <c r="H14" s="95">
        <v>0</v>
      </c>
      <c r="I14" s="89">
        <f t="shared" si="1"/>
        <v>0</v>
      </c>
      <c r="J14" s="95">
        <v>0</v>
      </c>
      <c r="K14" s="95">
        <v>0</v>
      </c>
      <c r="L14" s="95">
        <v>0</v>
      </c>
      <c r="M14" s="89">
        <f t="shared" si="2"/>
        <v>0</v>
      </c>
      <c r="N14" s="95">
        <v>0</v>
      </c>
      <c r="O14" s="95">
        <v>0</v>
      </c>
      <c r="P14" s="95">
        <v>0</v>
      </c>
      <c r="Q14" s="89">
        <f t="shared" si="3"/>
        <v>0</v>
      </c>
      <c r="R14" s="96">
        <v>0</v>
      </c>
      <c r="S14" s="96">
        <v>0</v>
      </c>
      <c r="T14" s="96">
        <v>0</v>
      </c>
      <c r="U14" s="91">
        <f t="shared" si="4"/>
        <v>0</v>
      </c>
      <c r="V14" s="96">
        <v>0</v>
      </c>
      <c r="W14" s="96">
        <v>0</v>
      </c>
      <c r="X14" s="96">
        <v>0</v>
      </c>
      <c r="Y14" s="91">
        <f t="shared" si="5"/>
        <v>0</v>
      </c>
      <c r="Z14" s="97">
        <v>3741</v>
      </c>
      <c r="AA14" s="98">
        <v>285</v>
      </c>
      <c r="AB14" s="99">
        <f t="shared" si="6"/>
        <v>4026</v>
      </c>
    </row>
    <row r="15" spans="1:57" s="25" customFormat="1" x14ac:dyDescent="0.3">
      <c r="A15" s="217" t="s">
        <v>16</v>
      </c>
      <c r="B15" s="88">
        <v>65</v>
      </c>
      <c r="C15" s="88">
        <v>33</v>
      </c>
      <c r="D15" s="88">
        <v>12</v>
      </c>
      <c r="E15" s="89">
        <f t="shared" si="0"/>
        <v>110</v>
      </c>
      <c r="F15" s="88">
        <v>0</v>
      </c>
      <c r="G15" s="88">
        <v>1</v>
      </c>
      <c r="H15" s="88">
        <v>0</v>
      </c>
      <c r="I15" s="89">
        <f t="shared" si="1"/>
        <v>1</v>
      </c>
      <c r="J15" s="88">
        <v>65</v>
      </c>
      <c r="K15" s="88">
        <v>33</v>
      </c>
      <c r="L15" s="88">
        <v>12</v>
      </c>
      <c r="M15" s="89">
        <f t="shared" si="2"/>
        <v>110</v>
      </c>
      <c r="N15" s="88">
        <v>4</v>
      </c>
      <c r="O15" s="88">
        <v>0</v>
      </c>
      <c r="P15" s="88">
        <v>0</v>
      </c>
      <c r="Q15" s="89">
        <f t="shared" si="3"/>
        <v>4</v>
      </c>
      <c r="R15" s="90">
        <v>2</v>
      </c>
      <c r="S15" s="90">
        <v>3</v>
      </c>
      <c r="T15" s="90">
        <v>0</v>
      </c>
      <c r="U15" s="91">
        <f t="shared" si="4"/>
        <v>5</v>
      </c>
      <c r="V15" s="90">
        <v>63</v>
      </c>
      <c r="W15" s="90">
        <v>0</v>
      </c>
      <c r="X15" s="90">
        <v>0</v>
      </c>
      <c r="Y15" s="91">
        <f t="shared" si="5"/>
        <v>63</v>
      </c>
      <c r="Z15" s="92">
        <v>54500</v>
      </c>
      <c r="AA15" s="93">
        <v>4682</v>
      </c>
      <c r="AB15" s="94">
        <f t="shared" si="6"/>
        <v>59182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17" customFormat="1" x14ac:dyDescent="0.3">
      <c r="A16" s="57" t="s">
        <v>17</v>
      </c>
      <c r="B16" s="95">
        <v>12</v>
      </c>
      <c r="C16" s="95">
        <v>32</v>
      </c>
      <c r="D16" s="95">
        <v>0</v>
      </c>
      <c r="E16" s="89">
        <f t="shared" si="0"/>
        <v>44</v>
      </c>
      <c r="F16" s="95">
        <v>0</v>
      </c>
      <c r="G16" s="95">
        <v>0</v>
      </c>
      <c r="H16" s="95">
        <v>0</v>
      </c>
      <c r="I16" s="89">
        <f t="shared" si="1"/>
        <v>0</v>
      </c>
      <c r="J16" s="95">
        <v>11</v>
      </c>
      <c r="K16" s="95">
        <v>32</v>
      </c>
      <c r="L16" s="95">
        <v>0</v>
      </c>
      <c r="M16" s="89">
        <f t="shared" si="2"/>
        <v>43</v>
      </c>
      <c r="N16" s="95">
        <v>2</v>
      </c>
      <c r="O16" s="95">
        <v>0</v>
      </c>
      <c r="P16" s="95">
        <v>0</v>
      </c>
      <c r="Q16" s="89">
        <f t="shared" si="3"/>
        <v>2</v>
      </c>
      <c r="R16" s="96">
        <v>1</v>
      </c>
      <c r="S16" s="96">
        <v>0</v>
      </c>
      <c r="T16" s="96">
        <v>0</v>
      </c>
      <c r="U16" s="91">
        <f t="shared" si="4"/>
        <v>1</v>
      </c>
      <c r="V16" s="96">
        <v>59</v>
      </c>
      <c r="W16" s="96">
        <v>7</v>
      </c>
      <c r="X16" s="96">
        <v>0</v>
      </c>
      <c r="Y16" s="91">
        <f t="shared" si="5"/>
        <v>66</v>
      </c>
      <c r="Z16" s="97">
        <v>58264</v>
      </c>
      <c r="AA16" s="98">
        <v>2339</v>
      </c>
      <c r="AB16" s="99">
        <f t="shared" si="6"/>
        <v>60603</v>
      </c>
    </row>
    <row r="17" spans="1:57" s="24" customFormat="1" x14ac:dyDescent="0.3">
      <c r="A17" s="58" t="s">
        <v>18</v>
      </c>
      <c r="B17" s="88">
        <v>123</v>
      </c>
      <c r="C17" s="88">
        <v>1</v>
      </c>
      <c r="D17" s="88">
        <v>0</v>
      </c>
      <c r="E17" s="89">
        <f t="shared" si="0"/>
        <v>124</v>
      </c>
      <c r="F17" s="88">
        <v>0</v>
      </c>
      <c r="G17" s="88">
        <v>0</v>
      </c>
      <c r="H17" s="88">
        <v>0</v>
      </c>
      <c r="I17" s="89">
        <f t="shared" si="1"/>
        <v>0</v>
      </c>
      <c r="J17" s="88">
        <v>112</v>
      </c>
      <c r="K17" s="88">
        <v>0</v>
      </c>
      <c r="L17" s="88">
        <v>0</v>
      </c>
      <c r="M17" s="89">
        <f>SUM(J17:L17)</f>
        <v>112</v>
      </c>
      <c r="N17" s="88">
        <v>15</v>
      </c>
      <c r="O17" s="88">
        <v>2</v>
      </c>
      <c r="P17" s="88">
        <v>0</v>
      </c>
      <c r="Q17" s="89">
        <f t="shared" si="3"/>
        <v>17</v>
      </c>
      <c r="R17" s="90">
        <v>42</v>
      </c>
      <c r="S17" s="90">
        <v>0</v>
      </c>
      <c r="T17" s="90">
        <v>4</v>
      </c>
      <c r="U17" s="91">
        <f t="shared" si="4"/>
        <v>46</v>
      </c>
      <c r="V17" s="90">
        <v>119</v>
      </c>
      <c r="W17" s="90">
        <v>10</v>
      </c>
      <c r="X17" s="90">
        <v>0</v>
      </c>
      <c r="Y17" s="91">
        <f t="shared" si="5"/>
        <v>129</v>
      </c>
      <c r="Z17" s="92">
        <v>49184</v>
      </c>
      <c r="AA17" s="93">
        <v>2273</v>
      </c>
      <c r="AB17" s="94">
        <f t="shared" si="6"/>
        <v>51457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7" customFormat="1" x14ac:dyDescent="0.3">
      <c r="A18" s="57" t="s">
        <v>19</v>
      </c>
      <c r="B18" s="95">
        <v>15</v>
      </c>
      <c r="C18" s="95">
        <v>7</v>
      </c>
      <c r="D18" s="95">
        <v>0</v>
      </c>
      <c r="E18" s="89">
        <f t="shared" si="0"/>
        <v>22</v>
      </c>
      <c r="F18" s="95">
        <v>0</v>
      </c>
      <c r="G18" s="95">
        <v>0</v>
      </c>
      <c r="H18" s="95">
        <v>0</v>
      </c>
      <c r="I18" s="89">
        <f t="shared" si="1"/>
        <v>0</v>
      </c>
      <c r="J18" s="95">
        <v>16</v>
      </c>
      <c r="K18" s="95">
        <v>1</v>
      </c>
      <c r="L18" s="95">
        <v>0</v>
      </c>
      <c r="M18" s="89">
        <f t="shared" si="2"/>
        <v>17</v>
      </c>
      <c r="N18" s="95">
        <v>0</v>
      </c>
      <c r="O18" s="95">
        <v>0</v>
      </c>
      <c r="P18" s="95">
        <v>0</v>
      </c>
      <c r="Q18" s="89">
        <f t="shared" si="3"/>
        <v>0</v>
      </c>
      <c r="R18" s="96">
        <v>3</v>
      </c>
      <c r="S18" s="96">
        <v>0</v>
      </c>
      <c r="T18" s="96">
        <v>0</v>
      </c>
      <c r="U18" s="91">
        <f t="shared" si="4"/>
        <v>3</v>
      </c>
      <c r="V18" s="96">
        <v>5</v>
      </c>
      <c r="W18" s="96">
        <v>1</v>
      </c>
      <c r="X18" s="96">
        <v>0</v>
      </c>
      <c r="Y18" s="91">
        <f t="shared" si="5"/>
        <v>6</v>
      </c>
      <c r="Z18" s="97">
        <v>29795</v>
      </c>
      <c r="AA18" s="98">
        <v>562</v>
      </c>
      <c r="AB18" s="99">
        <f t="shared" si="6"/>
        <v>30357</v>
      </c>
    </row>
    <row r="19" spans="1:57" s="25" customFormat="1" x14ac:dyDescent="0.3">
      <c r="A19" s="78" t="s">
        <v>44</v>
      </c>
      <c r="B19" s="88">
        <v>1505</v>
      </c>
      <c r="C19" s="88">
        <v>1387</v>
      </c>
      <c r="D19" s="88">
        <v>5</v>
      </c>
      <c r="E19" s="89">
        <f t="shared" si="0"/>
        <v>2897</v>
      </c>
      <c r="F19" s="88">
        <v>46</v>
      </c>
      <c r="G19" s="88">
        <v>63</v>
      </c>
      <c r="H19" s="88">
        <v>19</v>
      </c>
      <c r="I19" s="89">
        <f t="shared" si="1"/>
        <v>128</v>
      </c>
      <c r="J19" s="88">
        <v>960</v>
      </c>
      <c r="K19" s="88">
        <v>1045</v>
      </c>
      <c r="L19" s="88">
        <v>3</v>
      </c>
      <c r="M19" s="89">
        <f t="shared" si="2"/>
        <v>2008</v>
      </c>
      <c r="N19" s="88">
        <v>133</v>
      </c>
      <c r="O19" s="88">
        <v>41</v>
      </c>
      <c r="P19" s="88">
        <v>3</v>
      </c>
      <c r="Q19" s="89">
        <f t="shared" si="3"/>
        <v>177</v>
      </c>
      <c r="R19" s="90">
        <v>146</v>
      </c>
      <c r="S19" s="90">
        <v>533</v>
      </c>
      <c r="T19" s="90">
        <v>0</v>
      </c>
      <c r="U19" s="91">
        <f t="shared" si="4"/>
        <v>679</v>
      </c>
      <c r="V19" s="90">
        <v>945</v>
      </c>
      <c r="W19" s="90">
        <v>775</v>
      </c>
      <c r="X19" s="90">
        <v>1</v>
      </c>
      <c r="Y19" s="91">
        <f t="shared" si="5"/>
        <v>1721</v>
      </c>
      <c r="Z19" s="92">
        <v>681911</v>
      </c>
      <c r="AA19" s="93">
        <v>30136</v>
      </c>
      <c r="AB19" s="94">
        <f t="shared" si="6"/>
        <v>712047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17" customFormat="1" x14ac:dyDescent="0.3">
      <c r="A20" s="79" t="s">
        <v>20</v>
      </c>
      <c r="B20" s="95">
        <v>71</v>
      </c>
      <c r="C20" s="95">
        <v>29</v>
      </c>
      <c r="D20" s="95">
        <v>1</v>
      </c>
      <c r="E20" s="89">
        <f t="shared" si="0"/>
        <v>101</v>
      </c>
      <c r="F20" s="95">
        <v>4</v>
      </c>
      <c r="G20" s="95">
        <v>0</v>
      </c>
      <c r="H20" s="95">
        <v>1</v>
      </c>
      <c r="I20" s="89">
        <f t="shared" si="1"/>
        <v>5</v>
      </c>
      <c r="J20" s="95">
        <v>58</v>
      </c>
      <c r="K20" s="95">
        <v>27</v>
      </c>
      <c r="L20" s="95">
        <v>1</v>
      </c>
      <c r="M20" s="89">
        <f t="shared" si="2"/>
        <v>86</v>
      </c>
      <c r="N20" s="95">
        <v>8</v>
      </c>
      <c r="O20" s="95">
        <v>2</v>
      </c>
      <c r="P20" s="95">
        <v>0</v>
      </c>
      <c r="Q20" s="89">
        <f t="shared" si="3"/>
        <v>10</v>
      </c>
      <c r="R20" s="96">
        <v>0</v>
      </c>
      <c r="S20" s="96">
        <v>1</v>
      </c>
      <c r="T20" s="96">
        <v>0</v>
      </c>
      <c r="U20" s="91">
        <f t="shared" si="4"/>
        <v>1</v>
      </c>
      <c r="V20" s="96">
        <v>118</v>
      </c>
      <c r="W20" s="96">
        <v>64</v>
      </c>
      <c r="X20" s="96">
        <v>2</v>
      </c>
      <c r="Y20" s="91">
        <f t="shared" si="5"/>
        <v>184</v>
      </c>
      <c r="Z20" s="97">
        <v>116097</v>
      </c>
      <c r="AA20" s="98">
        <v>4619</v>
      </c>
      <c r="AB20" s="99">
        <f t="shared" si="6"/>
        <v>120716</v>
      </c>
    </row>
    <row r="21" spans="1:57" s="25" customFormat="1" x14ac:dyDescent="0.3">
      <c r="A21" s="217" t="s">
        <v>21</v>
      </c>
      <c r="B21" s="88">
        <v>165</v>
      </c>
      <c r="C21" s="88">
        <v>6</v>
      </c>
      <c r="D21" s="88">
        <v>0</v>
      </c>
      <c r="E21" s="89">
        <f t="shared" si="0"/>
        <v>171</v>
      </c>
      <c r="F21" s="88">
        <v>3</v>
      </c>
      <c r="G21" s="88">
        <v>0</v>
      </c>
      <c r="H21" s="88">
        <v>0</v>
      </c>
      <c r="I21" s="89">
        <f t="shared" si="1"/>
        <v>3</v>
      </c>
      <c r="J21" s="88">
        <v>127</v>
      </c>
      <c r="K21" s="88">
        <v>6</v>
      </c>
      <c r="L21" s="88">
        <v>0</v>
      </c>
      <c r="M21" s="89">
        <f t="shared" si="2"/>
        <v>133</v>
      </c>
      <c r="N21" s="88">
        <v>5</v>
      </c>
      <c r="O21" s="88">
        <v>0</v>
      </c>
      <c r="P21" s="88">
        <v>0</v>
      </c>
      <c r="Q21" s="89">
        <f t="shared" si="3"/>
        <v>5</v>
      </c>
      <c r="R21" s="90">
        <v>12</v>
      </c>
      <c r="S21" s="90">
        <v>3</v>
      </c>
      <c r="T21" s="90">
        <v>0</v>
      </c>
      <c r="U21" s="91">
        <f t="shared" si="4"/>
        <v>15</v>
      </c>
      <c r="V21" s="90">
        <v>19</v>
      </c>
      <c r="W21" s="90">
        <v>1</v>
      </c>
      <c r="X21" s="90">
        <v>0</v>
      </c>
      <c r="Y21" s="91">
        <f t="shared" si="5"/>
        <v>20</v>
      </c>
      <c r="Z21" s="92">
        <v>33825</v>
      </c>
      <c r="AA21" s="93">
        <v>1562</v>
      </c>
      <c r="AB21" s="94">
        <f t="shared" si="6"/>
        <v>35387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17" customFormat="1" x14ac:dyDescent="0.3">
      <c r="A22" s="57" t="s">
        <v>22</v>
      </c>
      <c r="B22" s="95">
        <v>6</v>
      </c>
      <c r="C22" s="95">
        <v>0</v>
      </c>
      <c r="D22" s="95">
        <v>0</v>
      </c>
      <c r="E22" s="89">
        <f t="shared" si="0"/>
        <v>6</v>
      </c>
      <c r="F22" s="95">
        <v>0</v>
      </c>
      <c r="G22" s="95">
        <v>0</v>
      </c>
      <c r="H22" s="95">
        <v>0</v>
      </c>
      <c r="I22" s="89">
        <f t="shared" si="1"/>
        <v>0</v>
      </c>
      <c r="J22" s="95">
        <v>6</v>
      </c>
      <c r="K22" s="95">
        <v>0</v>
      </c>
      <c r="L22" s="95">
        <v>0</v>
      </c>
      <c r="M22" s="89">
        <f t="shared" si="2"/>
        <v>6</v>
      </c>
      <c r="N22" s="95">
        <v>0</v>
      </c>
      <c r="O22" s="95">
        <v>0</v>
      </c>
      <c r="P22" s="95">
        <v>0</v>
      </c>
      <c r="Q22" s="89">
        <f t="shared" si="3"/>
        <v>0</v>
      </c>
      <c r="R22" s="96">
        <v>0</v>
      </c>
      <c r="S22" s="96">
        <v>8</v>
      </c>
      <c r="T22" s="96">
        <v>0</v>
      </c>
      <c r="U22" s="91">
        <f t="shared" si="4"/>
        <v>8</v>
      </c>
      <c r="V22" s="96">
        <v>21</v>
      </c>
      <c r="W22" s="96">
        <v>2</v>
      </c>
      <c r="X22" s="96">
        <v>0</v>
      </c>
      <c r="Y22" s="91">
        <f t="shared" si="5"/>
        <v>23</v>
      </c>
      <c r="Z22" s="97">
        <v>19863</v>
      </c>
      <c r="AA22" s="98">
        <v>2344</v>
      </c>
      <c r="AB22" s="99">
        <f t="shared" si="6"/>
        <v>22207</v>
      </c>
    </row>
    <row r="23" spans="1:57" s="25" customFormat="1" x14ac:dyDescent="0.3">
      <c r="A23" s="58" t="s">
        <v>23</v>
      </c>
      <c r="B23" s="88">
        <v>281</v>
      </c>
      <c r="C23" s="88">
        <v>17</v>
      </c>
      <c r="D23" s="88">
        <v>0</v>
      </c>
      <c r="E23" s="89">
        <f t="shared" si="0"/>
        <v>298</v>
      </c>
      <c r="F23" s="88">
        <v>0</v>
      </c>
      <c r="G23" s="88">
        <v>0</v>
      </c>
      <c r="H23" s="88">
        <v>0</v>
      </c>
      <c r="I23" s="89">
        <f t="shared" si="1"/>
        <v>0</v>
      </c>
      <c r="J23" s="88">
        <v>173</v>
      </c>
      <c r="K23" s="88">
        <v>10</v>
      </c>
      <c r="L23" s="88">
        <v>0</v>
      </c>
      <c r="M23" s="89">
        <f t="shared" si="2"/>
        <v>183</v>
      </c>
      <c r="N23" s="88">
        <v>10</v>
      </c>
      <c r="O23" s="88">
        <v>0</v>
      </c>
      <c r="P23" s="88">
        <v>0</v>
      </c>
      <c r="Q23" s="89">
        <f t="shared" si="3"/>
        <v>10</v>
      </c>
      <c r="R23" s="90">
        <v>0</v>
      </c>
      <c r="S23" s="90">
        <v>6</v>
      </c>
      <c r="T23" s="90">
        <v>0</v>
      </c>
      <c r="U23" s="91">
        <f t="shared" si="4"/>
        <v>6</v>
      </c>
      <c r="V23" s="90">
        <v>47</v>
      </c>
      <c r="W23" s="90">
        <v>1</v>
      </c>
      <c r="X23" s="90">
        <v>0</v>
      </c>
      <c r="Y23" s="91">
        <f t="shared" si="5"/>
        <v>48</v>
      </c>
      <c r="Z23" s="92">
        <v>60084</v>
      </c>
      <c r="AA23" s="93">
        <v>2851</v>
      </c>
      <c r="AB23" s="94">
        <f t="shared" si="6"/>
        <v>62935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26" customFormat="1" x14ac:dyDescent="0.3">
      <c r="A24" s="57" t="s">
        <v>24</v>
      </c>
      <c r="B24" s="95">
        <v>0</v>
      </c>
      <c r="C24" s="95">
        <v>0</v>
      </c>
      <c r="D24" s="95">
        <v>0</v>
      </c>
      <c r="E24" s="89">
        <f t="shared" si="0"/>
        <v>0</v>
      </c>
      <c r="F24" s="95">
        <v>0</v>
      </c>
      <c r="G24" s="95">
        <v>0</v>
      </c>
      <c r="H24" s="95">
        <v>0</v>
      </c>
      <c r="I24" s="89">
        <f t="shared" si="1"/>
        <v>0</v>
      </c>
      <c r="J24" s="95">
        <v>0</v>
      </c>
      <c r="K24" s="95">
        <v>0</v>
      </c>
      <c r="L24" s="95">
        <v>0</v>
      </c>
      <c r="M24" s="89">
        <f t="shared" si="2"/>
        <v>0</v>
      </c>
      <c r="N24" s="95">
        <v>1</v>
      </c>
      <c r="O24" s="95">
        <v>0</v>
      </c>
      <c r="P24" s="95">
        <v>0</v>
      </c>
      <c r="Q24" s="89">
        <f t="shared" si="3"/>
        <v>1</v>
      </c>
      <c r="R24" s="96">
        <v>0</v>
      </c>
      <c r="S24" s="96">
        <v>0</v>
      </c>
      <c r="T24" s="96">
        <v>0</v>
      </c>
      <c r="U24" s="91">
        <f t="shared" si="4"/>
        <v>0</v>
      </c>
      <c r="V24" s="96">
        <v>0</v>
      </c>
      <c r="W24" s="96">
        <v>2</v>
      </c>
      <c r="X24" s="96">
        <v>0</v>
      </c>
      <c r="Y24" s="91">
        <f t="shared" si="5"/>
        <v>2</v>
      </c>
      <c r="Z24" s="97">
        <v>17018</v>
      </c>
      <c r="AA24" s="98">
        <v>1162</v>
      </c>
      <c r="AB24" s="99">
        <f t="shared" si="6"/>
        <v>18180</v>
      </c>
    </row>
    <row r="25" spans="1:57" s="24" customFormat="1" x14ac:dyDescent="0.3">
      <c r="A25" s="58" t="s">
        <v>25</v>
      </c>
      <c r="B25" s="88">
        <v>75</v>
      </c>
      <c r="C25" s="88">
        <v>18</v>
      </c>
      <c r="D25" s="88">
        <v>0</v>
      </c>
      <c r="E25" s="89">
        <f t="shared" si="0"/>
        <v>93</v>
      </c>
      <c r="F25" s="88">
        <v>0</v>
      </c>
      <c r="G25" s="88">
        <v>0</v>
      </c>
      <c r="H25" s="88">
        <v>0</v>
      </c>
      <c r="I25" s="89">
        <f t="shared" si="1"/>
        <v>0</v>
      </c>
      <c r="J25" s="88">
        <v>53</v>
      </c>
      <c r="K25" s="88">
        <v>11</v>
      </c>
      <c r="L25" s="88">
        <v>0</v>
      </c>
      <c r="M25" s="89">
        <f t="shared" si="2"/>
        <v>64</v>
      </c>
      <c r="N25" s="88">
        <v>3</v>
      </c>
      <c r="O25" s="88">
        <v>0</v>
      </c>
      <c r="P25" s="88">
        <v>0</v>
      </c>
      <c r="Q25" s="89">
        <f t="shared" si="3"/>
        <v>3</v>
      </c>
      <c r="R25" s="90">
        <v>0</v>
      </c>
      <c r="S25" s="90">
        <v>0</v>
      </c>
      <c r="T25" s="90">
        <v>0</v>
      </c>
      <c r="U25" s="91">
        <f t="shared" si="4"/>
        <v>0</v>
      </c>
      <c r="V25" s="90">
        <v>90</v>
      </c>
      <c r="W25" s="90">
        <v>5</v>
      </c>
      <c r="X25" s="90">
        <v>0</v>
      </c>
      <c r="Y25" s="91">
        <f t="shared" si="5"/>
        <v>95</v>
      </c>
      <c r="Z25" s="92">
        <v>51826</v>
      </c>
      <c r="AA25" s="93">
        <v>1619</v>
      </c>
      <c r="AB25" s="94">
        <f t="shared" si="6"/>
        <v>53445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27" customFormat="1" x14ac:dyDescent="0.3">
      <c r="A26" s="57" t="s">
        <v>26</v>
      </c>
      <c r="B26" s="95">
        <v>32</v>
      </c>
      <c r="C26" s="95">
        <v>8</v>
      </c>
      <c r="D26" s="95">
        <v>0</v>
      </c>
      <c r="E26" s="89">
        <f t="shared" si="0"/>
        <v>40</v>
      </c>
      <c r="F26" s="95">
        <v>0</v>
      </c>
      <c r="G26" s="95">
        <v>0</v>
      </c>
      <c r="H26" s="95">
        <v>0</v>
      </c>
      <c r="I26" s="89">
        <f t="shared" si="1"/>
        <v>0</v>
      </c>
      <c r="J26" s="95">
        <v>26</v>
      </c>
      <c r="K26" s="95">
        <v>5</v>
      </c>
      <c r="L26" s="95">
        <v>0</v>
      </c>
      <c r="M26" s="89">
        <f t="shared" si="2"/>
        <v>31</v>
      </c>
      <c r="N26" s="95">
        <v>0</v>
      </c>
      <c r="O26" s="95">
        <v>0</v>
      </c>
      <c r="P26" s="95">
        <v>0</v>
      </c>
      <c r="Q26" s="89">
        <f t="shared" si="3"/>
        <v>0</v>
      </c>
      <c r="R26" s="96">
        <v>1</v>
      </c>
      <c r="S26" s="96">
        <v>0</v>
      </c>
      <c r="T26" s="96">
        <v>0</v>
      </c>
      <c r="U26" s="91">
        <f t="shared" si="4"/>
        <v>1</v>
      </c>
      <c r="V26" s="96">
        <v>13</v>
      </c>
      <c r="W26" s="96">
        <v>2</v>
      </c>
      <c r="X26" s="96">
        <v>0</v>
      </c>
      <c r="Y26" s="91">
        <f t="shared" si="5"/>
        <v>15</v>
      </c>
      <c r="Z26" s="97">
        <v>46069</v>
      </c>
      <c r="AA26" s="98">
        <v>2440</v>
      </c>
      <c r="AB26" s="99">
        <f t="shared" si="6"/>
        <v>48509</v>
      </c>
    </row>
    <row r="27" spans="1:57" s="23" customFormat="1" x14ac:dyDescent="0.3">
      <c r="A27" s="58" t="s">
        <v>51</v>
      </c>
      <c r="B27" s="88">
        <v>23</v>
      </c>
      <c r="C27" s="88">
        <v>0</v>
      </c>
      <c r="D27" s="88">
        <v>0</v>
      </c>
      <c r="E27" s="89">
        <f t="shared" si="0"/>
        <v>23</v>
      </c>
      <c r="F27" s="88">
        <v>0</v>
      </c>
      <c r="G27" s="88">
        <v>0</v>
      </c>
      <c r="H27" s="88">
        <v>0</v>
      </c>
      <c r="I27" s="89">
        <f t="shared" si="1"/>
        <v>0</v>
      </c>
      <c r="J27" s="88">
        <v>22</v>
      </c>
      <c r="K27" s="88">
        <v>0</v>
      </c>
      <c r="L27" s="88">
        <v>0</v>
      </c>
      <c r="M27" s="89">
        <f t="shared" si="2"/>
        <v>22</v>
      </c>
      <c r="N27" s="88">
        <v>4</v>
      </c>
      <c r="O27" s="88">
        <v>0</v>
      </c>
      <c r="P27" s="88">
        <v>0</v>
      </c>
      <c r="Q27" s="89">
        <f t="shared" si="3"/>
        <v>4</v>
      </c>
      <c r="R27" s="90">
        <v>1</v>
      </c>
      <c r="S27" s="90">
        <v>0</v>
      </c>
      <c r="T27" s="90">
        <v>0</v>
      </c>
      <c r="U27" s="91">
        <f t="shared" si="4"/>
        <v>1</v>
      </c>
      <c r="V27" s="90">
        <v>66</v>
      </c>
      <c r="W27" s="90">
        <v>0</v>
      </c>
      <c r="X27" s="90">
        <v>0</v>
      </c>
      <c r="Y27" s="91">
        <f t="shared" si="5"/>
        <v>66</v>
      </c>
      <c r="Z27" s="92">
        <v>32581</v>
      </c>
      <c r="AA27" s="93">
        <v>766</v>
      </c>
      <c r="AB27" s="94">
        <f t="shared" si="6"/>
        <v>33347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s="26" customFormat="1" x14ac:dyDescent="0.3">
      <c r="A28" s="57" t="s">
        <v>28</v>
      </c>
      <c r="B28" s="95">
        <v>9</v>
      </c>
      <c r="C28" s="95">
        <v>1</v>
      </c>
      <c r="D28" s="95">
        <v>0</v>
      </c>
      <c r="E28" s="89">
        <f t="shared" si="0"/>
        <v>10</v>
      </c>
      <c r="F28" s="95">
        <v>0</v>
      </c>
      <c r="G28" s="95">
        <v>0</v>
      </c>
      <c r="H28" s="95">
        <v>0</v>
      </c>
      <c r="I28" s="89">
        <f t="shared" si="1"/>
        <v>0</v>
      </c>
      <c r="J28" s="95">
        <v>8</v>
      </c>
      <c r="K28" s="95">
        <v>1</v>
      </c>
      <c r="L28" s="95">
        <v>0</v>
      </c>
      <c r="M28" s="89">
        <f t="shared" si="2"/>
        <v>9</v>
      </c>
      <c r="N28" s="95">
        <v>0</v>
      </c>
      <c r="O28" s="95">
        <v>0</v>
      </c>
      <c r="P28" s="95">
        <v>0</v>
      </c>
      <c r="Q28" s="89">
        <f t="shared" si="3"/>
        <v>0</v>
      </c>
      <c r="R28" s="96">
        <v>2</v>
      </c>
      <c r="S28" s="96">
        <v>1</v>
      </c>
      <c r="T28" s="96">
        <v>0</v>
      </c>
      <c r="U28" s="91">
        <f t="shared" si="4"/>
        <v>3</v>
      </c>
      <c r="V28" s="96">
        <v>10</v>
      </c>
      <c r="W28" s="96">
        <v>0</v>
      </c>
      <c r="X28" s="96">
        <v>0</v>
      </c>
      <c r="Y28" s="91">
        <f t="shared" si="5"/>
        <v>10</v>
      </c>
      <c r="Z28" s="97">
        <v>14884</v>
      </c>
      <c r="AA28" s="98">
        <v>855</v>
      </c>
      <c r="AB28" s="99">
        <f t="shared" si="6"/>
        <v>15739</v>
      </c>
    </row>
    <row r="29" spans="1:57" s="24" customFormat="1" x14ac:dyDescent="0.3">
      <c r="A29" s="58" t="s">
        <v>29</v>
      </c>
      <c r="B29" s="88">
        <v>309</v>
      </c>
      <c r="C29" s="88">
        <v>214</v>
      </c>
      <c r="D29" s="88">
        <v>16</v>
      </c>
      <c r="E29" s="89">
        <f t="shared" si="0"/>
        <v>539</v>
      </c>
      <c r="F29" s="88">
        <v>0</v>
      </c>
      <c r="G29" s="88">
        <v>0</v>
      </c>
      <c r="H29" s="88">
        <v>0</v>
      </c>
      <c r="I29" s="89">
        <f t="shared" si="1"/>
        <v>0</v>
      </c>
      <c r="J29" s="88">
        <v>307</v>
      </c>
      <c r="K29" s="88">
        <v>213</v>
      </c>
      <c r="L29" s="88">
        <v>16</v>
      </c>
      <c r="M29" s="89">
        <f t="shared" si="2"/>
        <v>536</v>
      </c>
      <c r="N29" s="88">
        <v>19</v>
      </c>
      <c r="O29" s="88">
        <v>7</v>
      </c>
      <c r="P29" s="88">
        <v>0</v>
      </c>
      <c r="Q29" s="89">
        <f t="shared" si="3"/>
        <v>26</v>
      </c>
      <c r="R29" s="90">
        <v>94</v>
      </c>
      <c r="S29" s="90">
        <v>95</v>
      </c>
      <c r="T29" s="90">
        <v>2</v>
      </c>
      <c r="U29" s="91">
        <f t="shared" si="4"/>
        <v>191</v>
      </c>
      <c r="V29" s="90">
        <v>213</v>
      </c>
      <c r="W29" s="90">
        <v>321</v>
      </c>
      <c r="X29" s="90">
        <v>9</v>
      </c>
      <c r="Y29" s="91">
        <f t="shared" si="5"/>
        <v>543</v>
      </c>
      <c r="Z29" s="92">
        <v>321820</v>
      </c>
      <c r="AA29" s="93">
        <v>11096</v>
      </c>
      <c r="AB29" s="94">
        <f t="shared" si="6"/>
        <v>332916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17" customFormat="1" x14ac:dyDescent="0.3">
      <c r="A30" s="57" t="s">
        <v>30</v>
      </c>
      <c r="B30" s="95">
        <v>24</v>
      </c>
      <c r="C30" s="95">
        <v>0</v>
      </c>
      <c r="D30" s="95">
        <v>0</v>
      </c>
      <c r="E30" s="89">
        <f t="shared" si="0"/>
        <v>24</v>
      </c>
      <c r="F30" s="95">
        <v>0</v>
      </c>
      <c r="G30" s="95">
        <v>0</v>
      </c>
      <c r="H30" s="95">
        <v>0</v>
      </c>
      <c r="I30" s="89">
        <f t="shared" si="1"/>
        <v>0</v>
      </c>
      <c r="J30" s="95">
        <v>20</v>
      </c>
      <c r="K30" s="95">
        <v>0</v>
      </c>
      <c r="L30" s="95">
        <v>0</v>
      </c>
      <c r="M30" s="89">
        <f t="shared" si="2"/>
        <v>20</v>
      </c>
      <c r="N30" s="95">
        <v>8</v>
      </c>
      <c r="O30" s="95">
        <v>0</v>
      </c>
      <c r="P30" s="95">
        <v>0</v>
      </c>
      <c r="Q30" s="89">
        <f t="shared" si="3"/>
        <v>8</v>
      </c>
      <c r="R30" s="96">
        <v>3</v>
      </c>
      <c r="S30" s="96">
        <v>0</v>
      </c>
      <c r="T30" s="96">
        <v>0</v>
      </c>
      <c r="U30" s="91">
        <f t="shared" si="4"/>
        <v>3</v>
      </c>
      <c r="V30" s="96">
        <v>51</v>
      </c>
      <c r="W30" s="96">
        <v>0</v>
      </c>
      <c r="X30" s="96">
        <v>0</v>
      </c>
      <c r="Y30" s="91">
        <f t="shared" si="5"/>
        <v>51</v>
      </c>
      <c r="Z30" s="97">
        <v>17099</v>
      </c>
      <c r="AA30" s="98">
        <v>1745</v>
      </c>
      <c r="AB30" s="99">
        <f t="shared" si="6"/>
        <v>18844</v>
      </c>
    </row>
    <row r="31" spans="1:57" s="23" customFormat="1" x14ac:dyDescent="0.3">
      <c r="A31" s="217" t="s">
        <v>31</v>
      </c>
      <c r="B31" s="88">
        <v>86</v>
      </c>
      <c r="C31" s="88">
        <v>18</v>
      </c>
      <c r="D31" s="88">
        <v>18</v>
      </c>
      <c r="E31" s="89">
        <f t="shared" si="0"/>
        <v>122</v>
      </c>
      <c r="F31" s="88">
        <v>2</v>
      </c>
      <c r="G31" s="88">
        <v>0</v>
      </c>
      <c r="H31" s="88">
        <v>0</v>
      </c>
      <c r="I31" s="89">
        <f t="shared" si="1"/>
        <v>2</v>
      </c>
      <c r="J31" s="88">
        <v>63</v>
      </c>
      <c r="K31" s="88">
        <v>15</v>
      </c>
      <c r="L31" s="88">
        <v>1</v>
      </c>
      <c r="M31" s="89">
        <f t="shared" si="2"/>
        <v>79</v>
      </c>
      <c r="N31" s="88">
        <v>17</v>
      </c>
      <c r="O31" s="88">
        <v>1</v>
      </c>
      <c r="P31" s="88">
        <v>0</v>
      </c>
      <c r="Q31" s="89">
        <f t="shared" si="3"/>
        <v>18</v>
      </c>
      <c r="R31" s="90">
        <v>2</v>
      </c>
      <c r="S31" s="90">
        <v>0</v>
      </c>
      <c r="T31" s="90">
        <v>0</v>
      </c>
      <c r="U31" s="91">
        <f t="shared" si="4"/>
        <v>2</v>
      </c>
      <c r="V31" s="90">
        <v>194</v>
      </c>
      <c r="W31" s="90">
        <v>32</v>
      </c>
      <c r="X31" s="90">
        <v>2</v>
      </c>
      <c r="Y31" s="91">
        <f t="shared" si="5"/>
        <v>228</v>
      </c>
      <c r="Z31" s="92">
        <v>67099</v>
      </c>
      <c r="AA31" s="93">
        <v>2335</v>
      </c>
      <c r="AB31" s="94">
        <f t="shared" si="6"/>
        <v>69434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s="27" customFormat="1" x14ac:dyDescent="0.3">
      <c r="A32" s="57" t="s">
        <v>32</v>
      </c>
      <c r="B32" s="95">
        <v>7</v>
      </c>
      <c r="C32" s="95">
        <v>0</v>
      </c>
      <c r="D32" s="95">
        <v>0</v>
      </c>
      <c r="E32" s="89">
        <f t="shared" si="0"/>
        <v>7</v>
      </c>
      <c r="F32" s="95">
        <v>0</v>
      </c>
      <c r="G32" s="95">
        <v>0</v>
      </c>
      <c r="H32" s="95">
        <v>0</v>
      </c>
      <c r="I32" s="89">
        <f t="shared" si="1"/>
        <v>0</v>
      </c>
      <c r="J32" s="95">
        <v>5</v>
      </c>
      <c r="K32" s="95">
        <v>0</v>
      </c>
      <c r="L32" s="95">
        <v>0</v>
      </c>
      <c r="M32" s="89">
        <f t="shared" si="2"/>
        <v>5</v>
      </c>
      <c r="N32" s="95">
        <v>0</v>
      </c>
      <c r="O32" s="95">
        <v>0</v>
      </c>
      <c r="P32" s="95">
        <v>0</v>
      </c>
      <c r="Q32" s="89">
        <f t="shared" si="3"/>
        <v>0</v>
      </c>
      <c r="R32" s="96">
        <v>0</v>
      </c>
      <c r="S32" s="96">
        <v>0</v>
      </c>
      <c r="T32" s="96">
        <v>0</v>
      </c>
      <c r="U32" s="91">
        <f t="shared" si="4"/>
        <v>0</v>
      </c>
      <c r="V32" s="96">
        <v>2</v>
      </c>
      <c r="W32" s="96">
        <v>0</v>
      </c>
      <c r="X32" s="96">
        <v>0</v>
      </c>
      <c r="Y32" s="91">
        <f t="shared" si="5"/>
        <v>2</v>
      </c>
      <c r="Z32" s="97">
        <v>7914</v>
      </c>
      <c r="AA32" s="98">
        <v>539</v>
      </c>
      <c r="AB32" s="99">
        <f t="shared" si="6"/>
        <v>8453</v>
      </c>
    </row>
    <row r="33" spans="1:57" s="23" customFormat="1" x14ac:dyDescent="0.3">
      <c r="A33" s="78" t="s">
        <v>33</v>
      </c>
      <c r="B33" s="88">
        <v>176</v>
      </c>
      <c r="C33" s="88">
        <v>91</v>
      </c>
      <c r="D33" s="88">
        <v>0</v>
      </c>
      <c r="E33" s="89">
        <f t="shared" si="0"/>
        <v>267</v>
      </c>
      <c r="F33" s="88">
        <v>85</v>
      </c>
      <c r="G33" s="88">
        <v>93</v>
      </c>
      <c r="H33" s="88">
        <v>14</v>
      </c>
      <c r="I33" s="89">
        <f t="shared" si="1"/>
        <v>192</v>
      </c>
      <c r="J33" s="88">
        <v>169</v>
      </c>
      <c r="K33" s="88">
        <v>164</v>
      </c>
      <c r="L33" s="88">
        <v>0</v>
      </c>
      <c r="M33" s="89">
        <f t="shared" si="2"/>
        <v>333</v>
      </c>
      <c r="N33" s="88">
        <v>44</v>
      </c>
      <c r="O33" s="88">
        <v>24</v>
      </c>
      <c r="P33" s="88">
        <v>0</v>
      </c>
      <c r="Q33" s="89">
        <f t="shared" si="3"/>
        <v>68</v>
      </c>
      <c r="R33" s="90">
        <v>9</v>
      </c>
      <c r="S33" s="90">
        <v>32</v>
      </c>
      <c r="T33" s="90">
        <v>0</v>
      </c>
      <c r="U33" s="91">
        <f t="shared" si="4"/>
        <v>41</v>
      </c>
      <c r="V33" s="90">
        <v>602</v>
      </c>
      <c r="W33" s="90">
        <v>510</v>
      </c>
      <c r="X33" s="90">
        <v>0</v>
      </c>
      <c r="Y33" s="91">
        <f t="shared" si="5"/>
        <v>1112</v>
      </c>
      <c r="Z33" s="92">
        <v>300386</v>
      </c>
      <c r="AA33" s="93">
        <v>12947</v>
      </c>
      <c r="AB33" s="94">
        <f t="shared" si="6"/>
        <v>313333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s="26" customFormat="1" x14ac:dyDescent="0.3">
      <c r="A34" s="57" t="s">
        <v>34</v>
      </c>
      <c r="B34" s="95">
        <v>100</v>
      </c>
      <c r="C34" s="95">
        <v>152</v>
      </c>
      <c r="D34" s="95">
        <v>6</v>
      </c>
      <c r="E34" s="89">
        <f t="shared" si="0"/>
        <v>258</v>
      </c>
      <c r="F34" s="95">
        <v>0</v>
      </c>
      <c r="G34" s="95">
        <v>0</v>
      </c>
      <c r="H34" s="95">
        <v>0</v>
      </c>
      <c r="I34" s="89">
        <f t="shared" si="1"/>
        <v>0</v>
      </c>
      <c r="J34" s="95">
        <v>85</v>
      </c>
      <c r="K34" s="95">
        <v>122</v>
      </c>
      <c r="L34" s="95">
        <v>5</v>
      </c>
      <c r="M34" s="89">
        <f t="shared" si="2"/>
        <v>212</v>
      </c>
      <c r="N34" s="95">
        <v>32</v>
      </c>
      <c r="O34" s="95">
        <v>4</v>
      </c>
      <c r="P34" s="95">
        <v>0</v>
      </c>
      <c r="Q34" s="89">
        <f t="shared" si="3"/>
        <v>36</v>
      </c>
      <c r="R34" s="96">
        <v>11</v>
      </c>
      <c r="S34" s="96">
        <v>21</v>
      </c>
      <c r="T34" s="96">
        <v>1</v>
      </c>
      <c r="U34" s="91">
        <f t="shared" si="4"/>
        <v>33</v>
      </c>
      <c r="V34" s="96">
        <v>382</v>
      </c>
      <c r="W34" s="96">
        <v>206</v>
      </c>
      <c r="X34" s="96">
        <v>16</v>
      </c>
      <c r="Y34" s="91">
        <f t="shared" si="5"/>
        <v>604</v>
      </c>
      <c r="Z34" s="97">
        <v>204518</v>
      </c>
      <c r="AA34" s="98">
        <v>12041</v>
      </c>
      <c r="AB34" s="99">
        <f t="shared" si="6"/>
        <v>216559</v>
      </c>
    </row>
    <row r="35" spans="1:57" s="24" customFormat="1" x14ac:dyDescent="0.3">
      <c r="A35" s="58" t="s">
        <v>35</v>
      </c>
      <c r="B35" s="88">
        <v>50</v>
      </c>
      <c r="C35" s="88">
        <v>0</v>
      </c>
      <c r="D35" s="88">
        <v>1</v>
      </c>
      <c r="E35" s="89">
        <f t="shared" si="0"/>
        <v>51</v>
      </c>
      <c r="F35" s="88">
        <v>0</v>
      </c>
      <c r="G35" s="88">
        <v>0</v>
      </c>
      <c r="H35" s="88">
        <v>0</v>
      </c>
      <c r="I35" s="89">
        <f t="shared" si="1"/>
        <v>0</v>
      </c>
      <c r="J35" s="88">
        <v>34</v>
      </c>
      <c r="K35" s="88">
        <v>0</v>
      </c>
      <c r="L35" s="88">
        <v>1</v>
      </c>
      <c r="M35" s="89">
        <f t="shared" si="2"/>
        <v>35</v>
      </c>
      <c r="N35" s="88">
        <v>6</v>
      </c>
      <c r="O35" s="88">
        <v>0</v>
      </c>
      <c r="P35" s="88">
        <v>0</v>
      </c>
      <c r="Q35" s="89">
        <f t="shared" si="3"/>
        <v>6</v>
      </c>
      <c r="R35" s="90">
        <v>2</v>
      </c>
      <c r="S35" s="90">
        <v>0</v>
      </c>
      <c r="T35" s="90">
        <v>0</v>
      </c>
      <c r="U35" s="91">
        <f t="shared" si="4"/>
        <v>2</v>
      </c>
      <c r="V35" s="90">
        <v>26</v>
      </c>
      <c r="W35" s="90">
        <v>0</v>
      </c>
      <c r="X35" s="90">
        <v>0</v>
      </c>
      <c r="Y35" s="91">
        <f t="shared" si="5"/>
        <v>26</v>
      </c>
      <c r="Z35" s="92">
        <v>40252</v>
      </c>
      <c r="AA35" s="93">
        <v>1515</v>
      </c>
      <c r="AB35" s="94">
        <f t="shared" si="6"/>
        <v>41767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27" customFormat="1" x14ac:dyDescent="0.3">
      <c r="A36" s="79" t="s">
        <v>36</v>
      </c>
      <c r="B36" s="95">
        <v>93</v>
      </c>
      <c r="C36" s="95">
        <v>30</v>
      </c>
      <c r="D36" s="95">
        <v>3</v>
      </c>
      <c r="E36" s="89">
        <f t="shared" si="0"/>
        <v>126</v>
      </c>
      <c r="F36" s="95">
        <v>22</v>
      </c>
      <c r="G36" s="95">
        <v>1</v>
      </c>
      <c r="H36" s="95">
        <v>0</v>
      </c>
      <c r="I36" s="89">
        <f t="shared" si="1"/>
        <v>23</v>
      </c>
      <c r="J36" s="95">
        <v>32</v>
      </c>
      <c r="K36" s="95">
        <v>19</v>
      </c>
      <c r="L36" s="95">
        <v>3</v>
      </c>
      <c r="M36" s="89">
        <f t="shared" si="2"/>
        <v>54</v>
      </c>
      <c r="N36" s="95">
        <v>14</v>
      </c>
      <c r="O36" s="95">
        <v>7</v>
      </c>
      <c r="P36" s="95">
        <v>0</v>
      </c>
      <c r="Q36" s="89">
        <f t="shared" si="3"/>
        <v>21</v>
      </c>
      <c r="R36" s="96">
        <v>7</v>
      </c>
      <c r="S36" s="96">
        <v>10</v>
      </c>
      <c r="T36" s="96">
        <v>0</v>
      </c>
      <c r="U36" s="91">
        <f t="shared" si="4"/>
        <v>17</v>
      </c>
      <c r="V36" s="96">
        <v>263</v>
      </c>
      <c r="W36" s="96">
        <v>112</v>
      </c>
      <c r="X36" s="96">
        <v>0</v>
      </c>
      <c r="Y36" s="91">
        <f t="shared" si="5"/>
        <v>375</v>
      </c>
      <c r="Z36" s="97">
        <v>114041</v>
      </c>
      <c r="AA36" s="98">
        <v>7165</v>
      </c>
      <c r="AB36" s="99">
        <f t="shared" si="6"/>
        <v>121206</v>
      </c>
    </row>
    <row r="37" spans="1:57" s="24" customFormat="1" x14ac:dyDescent="0.3">
      <c r="A37" s="58" t="s">
        <v>37</v>
      </c>
      <c r="B37" s="88">
        <v>14</v>
      </c>
      <c r="C37" s="88">
        <v>0</v>
      </c>
      <c r="D37" s="88">
        <v>0</v>
      </c>
      <c r="E37" s="89">
        <f t="shared" si="0"/>
        <v>14</v>
      </c>
      <c r="F37" s="88">
        <v>0</v>
      </c>
      <c r="G37" s="88">
        <v>0</v>
      </c>
      <c r="H37" s="88">
        <v>0</v>
      </c>
      <c r="I37" s="89">
        <f t="shared" si="1"/>
        <v>0</v>
      </c>
      <c r="J37" s="88">
        <v>9</v>
      </c>
      <c r="K37" s="88">
        <v>0</v>
      </c>
      <c r="L37" s="88">
        <v>0</v>
      </c>
      <c r="M37" s="89">
        <f t="shared" si="2"/>
        <v>9</v>
      </c>
      <c r="N37" s="88">
        <v>1</v>
      </c>
      <c r="O37" s="88">
        <v>0</v>
      </c>
      <c r="P37" s="88">
        <v>0</v>
      </c>
      <c r="Q37" s="89">
        <f t="shared" si="3"/>
        <v>1</v>
      </c>
      <c r="R37" s="90">
        <v>0</v>
      </c>
      <c r="S37" s="90">
        <v>0</v>
      </c>
      <c r="T37" s="90">
        <v>0</v>
      </c>
      <c r="U37" s="91">
        <f t="shared" si="4"/>
        <v>0</v>
      </c>
      <c r="V37" s="90">
        <v>10</v>
      </c>
      <c r="W37" s="90">
        <v>0</v>
      </c>
      <c r="X37" s="90">
        <v>0</v>
      </c>
      <c r="Y37" s="91">
        <f t="shared" si="5"/>
        <v>10</v>
      </c>
      <c r="Z37" s="92">
        <v>4261</v>
      </c>
      <c r="AA37" s="93">
        <v>288</v>
      </c>
      <c r="AB37" s="94">
        <f t="shared" si="6"/>
        <v>4549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27" customFormat="1" x14ac:dyDescent="0.3">
      <c r="A38" s="57" t="s">
        <v>38</v>
      </c>
      <c r="B38" s="95">
        <v>9</v>
      </c>
      <c r="C38" s="95">
        <v>1</v>
      </c>
      <c r="D38" s="95">
        <v>0</v>
      </c>
      <c r="E38" s="89">
        <f t="shared" si="0"/>
        <v>10</v>
      </c>
      <c r="F38" s="95">
        <v>0</v>
      </c>
      <c r="G38" s="95">
        <v>0</v>
      </c>
      <c r="H38" s="95">
        <v>0</v>
      </c>
      <c r="I38" s="89">
        <f t="shared" si="1"/>
        <v>0</v>
      </c>
      <c r="J38" s="95">
        <v>9</v>
      </c>
      <c r="K38" s="95">
        <v>1</v>
      </c>
      <c r="L38" s="95">
        <v>0</v>
      </c>
      <c r="M38" s="89">
        <f t="shared" si="2"/>
        <v>10</v>
      </c>
      <c r="N38" s="95">
        <v>2</v>
      </c>
      <c r="O38" s="95">
        <v>0</v>
      </c>
      <c r="P38" s="95">
        <v>0</v>
      </c>
      <c r="Q38" s="89">
        <f t="shared" si="3"/>
        <v>2</v>
      </c>
      <c r="R38" s="96">
        <v>1</v>
      </c>
      <c r="S38" s="96">
        <v>0</v>
      </c>
      <c r="T38" s="96">
        <v>0</v>
      </c>
      <c r="U38" s="91">
        <f t="shared" si="4"/>
        <v>1</v>
      </c>
      <c r="V38" s="96">
        <v>25</v>
      </c>
      <c r="W38" s="96">
        <v>1</v>
      </c>
      <c r="X38" s="96">
        <v>0</v>
      </c>
      <c r="Y38" s="91">
        <f t="shared" si="5"/>
        <v>26</v>
      </c>
      <c r="Z38" s="97">
        <v>28322</v>
      </c>
      <c r="AA38" s="98">
        <v>1687</v>
      </c>
      <c r="AB38" s="99">
        <f t="shared" si="6"/>
        <v>30009</v>
      </c>
    </row>
    <row r="39" spans="1:57" s="23" customFormat="1" x14ac:dyDescent="0.3">
      <c r="A39" s="217" t="s">
        <v>39</v>
      </c>
      <c r="B39" s="88">
        <v>41</v>
      </c>
      <c r="C39" s="88">
        <v>116</v>
      </c>
      <c r="D39" s="88">
        <v>2</v>
      </c>
      <c r="E39" s="89">
        <f t="shared" si="0"/>
        <v>159</v>
      </c>
      <c r="F39" s="88">
        <v>0</v>
      </c>
      <c r="G39" s="88">
        <v>3</v>
      </c>
      <c r="H39" s="88">
        <v>0</v>
      </c>
      <c r="I39" s="89">
        <f t="shared" si="1"/>
        <v>3</v>
      </c>
      <c r="J39" s="88">
        <v>31</v>
      </c>
      <c r="K39" s="88">
        <v>20</v>
      </c>
      <c r="L39" s="88">
        <v>1</v>
      </c>
      <c r="M39" s="89">
        <f t="shared" si="2"/>
        <v>52</v>
      </c>
      <c r="N39" s="88">
        <v>8</v>
      </c>
      <c r="O39" s="88">
        <v>0</v>
      </c>
      <c r="P39" s="88">
        <v>0</v>
      </c>
      <c r="Q39" s="89">
        <f t="shared" si="3"/>
        <v>8</v>
      </c>
      <c r="R39" s="90">
        <v>2</v>
      </c>
      <c r="S39" s="90">
        <v>3</v>
      </c>
      <c r="T39" s="90">
        <v>0</v>
      </c>
      <c r="U39" s="91">
        <f t="shared" si="4"/>
        <v>5</v>
      </c>
      <c r="V39" s="90">
        <v>307</v>
      </c>
      <c r="W39" s="90">
        <v>87</v>
      </c>
      <c r="X39" s="90">
        <v>0</v>
      </c>
      <c r="Y39" s="91">
        <f t="shared" si="5"/>
        <v>394</v>
      </c>
      <c r="Z39" s="92">
        <v>107802</v>
      </c>
      <c r="AA39" s="93">
        <v>5478</v>
      </c>
      <c r="AB39" s="94">
        <f t="shared" si="6"/>
        <v>113280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s="17" customFormat="1" x14ac:dyDescent="0.3">
      <c r="A40" s="57" t="s">
        <v>50</v>
      </c>
      <c r="B40" s="95">
        <v>1</v>
      </c>
      <c r="C40" s="95">
        <v>3</v>
      </c>
      <c r="D40" s="95">
        <v>0</v>
      </c>
      <c r="E40" s="89">
        <f t="shared" si="0"/>
        <v>4</v>
      </c>
      <c r="F40" s="95">
        <v>0</v>
      </c>
      <c r="G40" s="95">
        <v>0</v>
      </c>
      <c r="H40" s="95">
        <v>0</v>
      </c>
      <c r="I40" s="89">
        <f t="shared" si="1"/>
        <v>0</v>
      </c>
      <c r="J40" s="95">
        <v>1</v>
      </c>
      <c r="K40" s="95">
        <v>3</v>
      </c>
      <c r="L40" s="95">
        <v>0</v>
      </c>
      <c r="M40" s="89">
        <f t="shared" si="2"/>
        <v>4</v>
      </c>
      <c r="N40" s="95">
        <v>0</v>
      </c>
      <c r="O40" s="95">
        <v>1</v>
      </c>
      <c r="P40" s="95">
        <v>0</v>
      </c>
      <c r="Q40" s="89">
        <f t="shared" si="3"/>
        <v>1</v>
      </c>
      <c r="R40" s="96">
        <v>0</v>
      </c>
      <c r="S40" s="96">
        <v>0</v>
      </c>
      <c r="T40" s="96">
        <v>0</v>
      </c>
      <c r="U40" s="91">
        <f t="shared" si="4"/>
        <v>0</v>
      </c>
      <c r="V40" s="96">
        <v>0</v>
      </c>
      <c r="W40" s="96">
        <v>1</v>
      </c>
      <c r="X40" s="96">
        <v>0</v>
      </c>
      <c r="Y40" s="91">
        <f t="shared" si="5"/>
        <v>1</v>
      </c>
      <c r="Z40" s="97">
        <v>35279</v>
      </c>
      <c r="AA40" s="98">
        <v>1825</v>
      </c>
      <c r="AB40" s="99">
        <f t="shared" si="6"/>
        <v>37104</v>
      </c>
    </row>
    <row r="41" spans="1:57" s="24" customFormat="1" ht="15" thickBot="1" x14ac:dyDescent="0.35">
      <c r="A41" s="214" t="s">
        <v>57</v>
      </c>
      <c r="B41" s="100">
        <v>7</v>
      </c>
      <c r="C41" s="100">
        <v>2</v>
      </c>
      <c r="D41" s="100">
        <v>0</v>
      </c>
      <c r="E41" s="101">
        <f t="shared" si="0"/>
        <v>9</v>
      </c>
      <c r="F41" s="100">
        <v>0</v>
      </c>
      <c r="G41" s="100">
        <v>0</v>
      </c>
      <c r="H41" s="100">
        <v>0</v>
      </c>
      <c r="I41" s="101">
        <f t="shared" si="1"/>
        <v>0</v>
      </c>
      <c r="J41" s="100">
        <v>7</v>
      </c>
      <c r="K41" s="100">
        <v>0</v>
      </c>
      <c r="L41" s="100">
        <v>0</v>
      </c>
      <c r="M41" s="101">
        <f t="shared" si="2"/>
        <v>7</v>
      </c>
      <c r="N41" s="100">
        <v>23</v>
      </c>
      <c r="O41" s="100">
        <v>3</v>
      </c>
      <c r="P41" s="100">
        <v>0</v>
      </c>
      <c r="Q41" s="101">
        <f t="shared" si="3"/>
        <v>26</v>
      </c>
      <c r="R41" s="102">
        <v>1</v>
      </c>
      <c r="S41" s="102">
        <v>12</v>
      </c>
      <c r="T41" s="102">
        <v>0</v>
      </c>
      <c r="U41" s="103">
        <f t="shared" si="4"/>
        <v>13</v>
      </c>
      <c r="V41" s="102">
        <v>57</v>
      </c>
      <c r="W41" s="102">
        <v>26</v>
      </c>
      <c r="X41" s="102">
        <v>0</v>
      </c>
      <c r="Y41" s="103">
        <f t="shared" si="5"/>
        <v>83</v>
      </c>
      <c r="Z41" s="104">
        <v>102693</v>
      </c>
      <c r="AA41" s="105">
        <v>4026</v>
      </c>
      <c r="AB41" s="106">
        <f t="shared" si="6"/>
        <v>106719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5" thickTop="1" x14ac:dyDescent="0.3">
      <c r="A42" s="26"/>
      <c r="B42" s="170"/>
      <c r="C42" s="170"/>
      <c r="D42" s="170"/>
      <c r="E42" s="170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17"/>
      <c r="S42" s="17"/>
      <c r="T42" s="17"/>
      <c r="U42" s="17"/>
      <c r="V42" s="17"/>
      <c r="W42" s="17"/>
      <c r="X42" s="17"/>
      <c r="Y42" s="17"/>
    </row>
    <row r="43" spans="1:57" x14ac:dyDescent="0.3">
      <c r="A43" s="26"/>
      <c r="B43" s="170"/>
      <c r="C43" s="170"/>
      <c r="D43" s="170"/>
      <c r="E43" s="17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17"/>
      <c r="S43" s="17"/>
      <c r="T43" s="17"/>
      <c r="U43" s="17"/>
      <c r="V43" s="17"/>
      <c r="W43" s="17"/>
      <c r="X43" s="17"/>
      <c r="Y43" s="17"/>
    </row>
    <row r="44" spans="1:57" x14ac:dyDescent="0.3">
      <c r="A44" s="26"/>
      <c r="B44" s="170"/>
      <c r="C44" s="170"/>
      <c r="D44" s="170"/>
      <c r="E44" s="17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17"/>
      <c r="S44" s="17"/>
      <c r="T44" s="17"/>
      <c r="U44" s="17"/>
      <c r="V44" s="17"/>
      <c r="W44" s="17"/>
      <c r="X44" s="17"/>
      <c r="Y44" s="17"/>
    </row>
    <row r="45" spans="1:57" x14ac:dyDescent="0.3">
      <c r="A45" s="26"/>
      <c r="B45" s="170"/>
      <c r="C45" s="170"/>
      <c r="D45" s="170"/>
      <c r="E45" s="17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17"/>
      <c r="S45" s="17"/>
      <c r="T45" s="17"/>
      <c r="U45" s="17"/>
      <c r="V45" s="17"/>
      <c r="W45" s="17"/>
      <c r="X45" s="17"/>
      <c r="Y45" s="17"/>
    </row>
    <row r="46" spans="1:57" x14ac:dyDescent="0.3">
      <c r="A46" s="26"/>
      <c r="B46" s="170"/>
      <c r="C46" s="170"/>
      <c r="D46" s="170"/>
      <c r="E46" s="17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7"/>
      <c r="S46" s="17"/>
      <c r="T46" s="17"/>
      <c r="U46" s="17"/>
      <c r="V46" s="17"/>
      <c r="W46" s="17"/>
      <c r="X46" s="17"/>
      <c r="Y46" s="17"/>
    </row>
    <row r="47" spans="1:57" x14ac:dyDescent="0.3">
      <c r="A47" s="26"/>
      <c r="B47" s="170"/>
      <c r="C47" s="170"/>
      <c r="D47" s="170"/>
      <c r="E47" s="170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17"/>
      <c r="S47" s="17"/>
      <c r="T47" s="17"/>
      <c r="U47" s="17"/>
      <c r="V47" s="17"/>
      <c r="W47" s="17"/>
      <c r="X47" s="17"/>
      <c r="Y47" s="17"/>
    </row>
    <row r="48" spans="1:57" x14ac:dyDescent="0.3">
      <c r="A48" s="26"/>
      <c r="B48" s="170"/>
      <c r="C48" s="170"/>
      <c r="D48" s="170"/>
      <c r="E48" s="170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17"/>
      <c r="S48" s="17"/>
      <c r="T48" s="17"/>
      <c r="U48" s="17"/>
      <c r="V48" s="17"/>
      <c r="W48" s="17"/>
      <c r="X48" s="17"/>
      <c r="Y48" s="17"/>
    </row>
    <row r="49" spans="1:25" x14ac:dyDescent="0.3">
      <c r="A49" s="26"/>
      <c r="B49" s="170"/>
      <c r="C49" s="170"/>
      <c r="D49" s="170"/>
      <c r="E49" s="170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17"/>
      <c r="S49" s="17"/>
      <c r="T49" s="17"/>
      <c r="U49" s="17"/>
      <c r="V49" s="17"/>
      <c r="W49" s="17"/>
      <c r="X49" s="17"/>
      <c r="Y49" s="17"/>
    </row>
    <row r="50" spans="1:25" x14ac:dyDescent="0.3">
      <c r="A50" s="26"/>
      <c r="B50" s="170"/>
      <c r="C50" s="170"/>
      <c r="D50" s="170"/>
      <c r="E50" s="170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17"/>
      <c r="S50" s="17"/>
      <c r="T50" s="17"/>
      <c r="U50" s="17"/>
      <c r="V50" s="17"/>
      <c r="W50" s="17"/>
      <c r="X50" s="17"/>
      <c r="Y50" s="17"/>
    </row>
    <row r="51" spans="1:25" x14ac:dyDescent="0.3">
      <c r="A51" s="26"/>
      <c r="B51" s="170"/>
      <c r="C51" s="170"/>
      <c r="D51" s="170"/>
      <c r="E51" s="170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17"/>
      <c r="S51" s="17"/>
      <c r="T51" s="17"/>
      <c r="U51" s="17"/>
      <c r="V51" s="17"/>
      <c r="W51" s="17"/>
      <c r="X51" s="17"/>
      <c r="Y51" s="17"/>
    </row>
    <row r="52" spans="1:25" x14ac:dyDescent="0.3">
      <c r="A52" s="26"/>
      <c r="B52" s="170"/>
      <c r="C52" s="170"/>
      <c r="D52" s="170"/>
      <c r="E52" s="170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17"/>
      <c r="S52" s="17"/>
      <c r="T52" s="17"/>
      <c r="U52" s="17"/>
      <c r="V52" s="17"/>
      <c r="W52" s="17"/>
      <c r="X52" s="17"/>
      <c r="Y52" s="17"/>
    </row>
    <row r="53" spans="1:25" x14ac:dyDescent="0.3">
      <c r="A53" s="26"/>
      <c r="B53" s="170"/>
      <c r="C53" s="170"/>
      <c r="D53" s="170"/>
      <c r="E53" s="170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17"/>
      <c r="S53" s="17"/>
      <c r="T53" s="17"/>
      <c r="U53" s="17"/>
      <c r="V53" s="17"/>
      <c r="W53" s="17"/>
      <c r="X53" s="17"/>
      <c r="Y53" s="17"/>
    </row>
    <row r="54" spans="1:25" x14ac:dyDescent="0.3">
      <c r="A54" s="26"/>
      <c r="B54" s="170"/>
      <c r="C54" s="170"/>
      <c r="D54" s="170"/>
      <c r="E54" s="170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17"/>
      <c r="S54" s="17"/>
      <c r="T54" s="17"/>
      <c r="U54" s="17"/>
      <c r="V54" s="17"/>
      <c r="W54" s="17"/>
      <c r="X54" s="17"/>
      <c r="Y54" s="17"/>
    </row>
    <row r="55" spans="1:25" x14ac:dyDescent="0.3">
      <c r="A55" s="26"/>
      <c r="B55" s="170"/>
      <c r="C55" s="170"/>
      <c r="D55" s="170"/>
      <c r="E55" s="170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17"/>
      <c r="S55" s="17"/>
      <c r="T55" s="17"/>
      <c r="U55" s="17"/>
      <c r="V55" s="17"/>
      <c r="W55" s="17"/>
      <c r="X55" s="17"/>
      <c r="Y55" s="17"/>
    </row>
    <row r="56" spans="1:25" x14ac:dyDescent="0.3">
      <c r="A56" s="26"/>
      <c r="B56" s="170"/>
      <c r="C56" s="170"/>
      <c r="D56" s="170"/>
      <c r="E56" s="170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17"/>
      <c r="S56" s="17"/>
      <c r="T56" s="17"/>
      <c r="U56" s="17"/>
      <c r="V56" s="17"/>
      <c r="W56" s="17"/>
      <c r="X56" s="17"/>
      <c r="Y56" s="17"/>
    </row>
    <row r="57" spans="1:25" x14ac:dyDescent="0.3">
      <c r="A57" s="26"/>
      <c r="B57" s="170"/>
      <c r="C57" s="170"/>
      <c r="D57" s="170"/>
      <c r="E57" s="170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17"/>
      <c r="S57" s="17"/>
      <c r="T57" s="17"/>
      <c r="U57" s="17"/>
      <c r="V57" s="17"/>
      <c r="W57" s="17"/>
      <c r="X57" s="17"/>
      <c r="Y57" s="17"/>
    </row>
    <row r="58" spans="1:25" x14ac:dyDescent="0.3">
      <c r="A58" s="26"/>
      <c r="B58" s="170"/>
      <c r="C58" s="170"/>
      <c r="D58" s="170"/>
      <c r="E58" s="170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17"/>
      <c r="S58" s="17"/>
      <c r="T58" s="17"/>
      <c r="U58" s="17"/>
      <c r="V58" s="17"/>
      <c r="W58" s="17"/>
      <c r="X58" s="17"/>
      <c r="Y58" s="17"/>
    </row>
    <row r="59" spans="1:25" x14ac:dyDescent="0.3">
      <c r="A59" s="26"/>
      <c r="B59" s="170"/>
      <c r="C59" s="170"/>
      <c r="D59" s="170"/>
      <c r="E59" s="170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17"/>
      <c r="S59" s="17"/>
      <c r="T59" s="17"/>
      <c r="U59" s="17"/>
      <c r="V59" s="17"/>
      <c r="W59" s="17"/>
      <c r="X59" s="17"/>
      <c r="Y59" s="17"/>
    </row>
    <row r="60" spans="1:25" x14ac:dyDescent="0.3">
      <c r="A60" s="26"/>
      <c r="B60" s="170"/>
      <c r="C60" s="170"/>
      <c r="D60" s="170"/>
      <c r="E60" s="170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17"/>
      <c r="S60" s="17"/>
      <c r="T60" s="17"/>
      <c r="U60" s="17"/>
      <c r="V60" s="17"/>
      <c r="W60" s="17"/>
      <c r="X60" s="17"/>
      <c r="Y60" s="17"/>
    </row>
    <row r="61" spans="1:25" x14ac:dyDescent="0.3">
      <c r="A61" s="26"/>
      <c r="B61" s="170"/>
      <c r="C61" s="170"/>
      <c r="D61" s="170"/>
      <c r="E61" s="17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17"/>
      <c r="S61" s="17"/>
      <c r="T61" s="17"/>
      <c r="U61" s="17"/>
      <c r="V61" s="17"/>
      <c r="W61" s="17"/>
      <c r="X61" s="17"/>
      <c r="Y61" s="17"/>
    </row>
    <row r="62" spans="1:25" x14ac:dyDescent="0.3">
      <c r="A62" s="26"/>
      <c r="B62" s="170"/>
      <c r="C62" s="170"/>
      <c r="D62" s="170"/>
      <c r="E62" s="17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17"/>
      <c r="S62" s="17"/>
      <c r="T62" s="17"/>
      <c r="U62" s="17"/>
      <c r="V62" s="17"/>
      <c r="W62" s="17"/>
      <c r="X62" s="17"/>
      <c r="Y62" s="17"/>
    </row>
    <row r="63" spans="1:25" x14ac:dyDescent="0.3">
      <c r="A63" s="26"/>
      <c r="B63" s="170"/>
      <c r="C63" s="170"/>
      <c r="D63" s="170"/>
      <c r="E63" s="170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17"/>
      <c r="S63" s="17"/>
      <c r="T63" s="17"/>
      <c r="U63" s="17"/>
      <c r="V63" s="17"/>
      <c r="W63" s="17"/>
      <c r="X63" s="17"/>
      <c r="Y63" s="17"/>
    </row>
    <row r="64" spans="1:25" x14ac:dyDescent="0.3">
      <c r="A64" s="26"/>
      <c r="B64" s="170"/>
      <c r="C64" s="170"/>
      <c r="D64" s="170"/>
      <c r="E64" s="170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17"/>
      <c r="S64" s="17"/>
      <c r="T64" s="17"/>
      <c r="U64" s="17"/>
      <c r="V64" s="17"/>
      <c r="W64" s="17"/>
      <c r="X64" s="17"/>
      <c r="Y64" s="17"/>
    </row>
    <row r="65" spans="1:25" x14ac:dyDescent="0.3">
      <c r="A65" s="26"/>
      <c r="B65" s="170"/>
      <c r="C65" s="170"/>
      <c r="D65" s="170"/>
      <c r="E65" s="170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17"/>
      <c r="S65" s="17"/>
      <c r="T65" s="17"/>
      <c r="U65" s="17"/>
      <c r="V65" s="17"/>
      <c r="W65" s="17"/>
      <c r="X65" s="17"/>
      <c r="Y65" s="17"/>
    </row>
    <row r="66" spans="1:25" x14ac:dyDescent="0.3">
      <c r="A66" s="26"/>
      <c r="B66" s="170"/>
      <c r="C66" s="170"/>
      <c r="D66" s="170"/>
      <c r="E66" s="170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17"/>
      <c r="S66" s="17"/>
      <c r="T66" s="17"/>
      <c r="U66" s="17"/>
      <c r="V66" s="17"/>
      <c r="W66" s="17"/>
      <c r="X66" s="17"/>
      <c r="Y66" s="17"/>
    </row>
    <row r="67" spans="1:25" x14ac:dyDescent="0.3">
      <c r="A67" s="26"/>
      <c r="B67" s="170"/>
      <c r="C67" s="170"/>
      <c r="D67" s="170"/>
      <c r="E67" s="170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17"/>
      <c r="S67" s="17"/>
      <c r="T67" s="17"/>
      <c r="U67" s="17"/>
      <c r="V67" s="17"/>
      <c r="W67" s="17"/>
      <c r="X67" s="17"/>
      <c r="Y67" s="17"/>
    </row>
    <row r="68" spans="1:25" x14ac:dyDescent="0.3">
      <c r="A68" s="26"/>
      <c r="B68" s="170"/>
      <c r="C68" s="170"/>
      <c r="D68" s="170"/>
      <c r="E68" s="170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17"/>
      <c r="S68" s="17"/>
      <c r="T68" s="17"/>
      <c r="U68" s="17"/>
      <c r="V68" s="17"/>
      <c r="W68" s="17"/>
      <c r="X68" s="17"/>
      <c r="Y68" s="17"/>
    </row>
    <row r="69" spans="1:25" x14ac:dyDescent="0.3">
      <c r="A69" s="26"/>
      <c r="B69" s="170"/>
      <c r="C69" s="170"/>
      <c r="D69" s="170"/>
      <c r="E69" s="170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17"/>
      <c r="S69" s="17"/>
      <c r="T69" s="17"/>
      <c r="U69" s="17"/>
      <c r="V69" s="17"/>
      <c r="W69" s="17"/>
      <c r="X69" s="17"/>
      <c r="Y69" s="17"/>
    </row>
    <row r="70" spans="1:25" x14ac:dyDescent="0.3">
      <c r="A70" s="26"/>
      <c r="B70" s="170"/>
      <c r="C70" s="170"/>
      <c r="D70" s="170"/>
      <c r="E70" s="170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17"/>
      <c r="S70" s="17"/>
      <c r="T70" s="17"/>
      <c r="U70" s="17"/>
      <c r="V70" s="17"/>
      <c r="W70" s="17"/>
      <c r="X70" s="17"/>
      <c r="Y70" s="17"/>
    </row>
    <row r="71" spans="1:25" x14ac:dyDescent="0.3">
      <c r="A71" s="26"/>
      <c r="B71" s="170"/>
      <c r="C71" s="170"/>
      <c r="D71" s="170"/>
      <c r="E71" s="170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17"/>
      <c r="S71" s="17"/>
      <c r="T71" s="17"/>
      <c r="U71" s="17"/>
      <c r="V71" s="17"/>
      <c r="W71" s="17"/>
      <c r="X71" s="17"/>
      <c r="Y71" s="17"/>
    </row>
    <row r="72" spans="1:25" x14ac:dyDescent="0.3">
      <c r="A72" s="26"/>
      <c r="B72" s="170"/>
      <c r="C72" s="170"/>
      <c r="D72" s="170"/>
      <c r="E72" s="170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17"/>
      <c r="S72" s="17"/>
      <c r="T72" s="17"/>
      <c r="U72" s="17"/>
      <c r="V72" s="17"/>
      <c r="W72" s="17"/>
      <c r="X72" s="17"/>
      <c r="Y72" s="17"/>
    </row>
    <row r="73" spans="1:25" x14ac:dyDescent="0.3">
      <c r="A73" s="26"/>
      <c r="B73" s="170"/>
      <c r="C73" s="170"/>
      <c r="D73" s="170"/>
      <c r="E73" s="170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17"/>
      <c r="S73" s="17"/>
      <c r="T73" s="17"/>
      <c r="U73" s="17"/>
      <c r="V73" s="17"/>
      <c r="W73" s="17"/>
      <c r="X73" s="17"/>
      <c r="Y73" s="17"/>
    </row>
    <row r="74" spans="1:25" x14ac:dyDescent="0.3">
      <c r="A74" s="26"/>
      <c r="B74" s="170"/>
      <c r="C74" s="170"/>
      <c r="D74" s="170"/>
      <c r="E74" s="170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17"/>
      <c r="S74" s="17"/>
      <c r="T74" s="17"/>
      <c r="U74" s="17"/>
      <c r="V74" s="17"/>
      <c r="W74" s="17"/>
      <c r="X74" s="17"/>
      <c r="Y74" s="17"/>
    </row>
    <row r="75" spans="1:25" x14ac:dyDescent="0.3">
      <c r="A75" s="26"/>
      <c r="B75" s="170"/>
      <c r="C75" s="170"/>
      <c r="D75" s="170"/>
      <c r="E75" s="170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7"/>
      <c r="S75" s="17"/>
      <c r="T75" s="17"/>
      <c r="U75" s="17"/>
      <c r="V75" s="17"/>
      <c r="W75" s="17"/>
      <c r="X75" s="17"/>
      <c r="Y75" s="17"/>
    </row>
    <row r="76" spans="1:25" x14ac:dyDescent="0.3">
      <c r="A76" s="26"/>
      <c r="B76" s="170"/>
      <c r="C76" s="170"/>
      <c r="D76" s="170"/>
      <c r="E76" s="170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17"/>
      <c r="S76" s="17"/>
      <c r="T76" s="17"/>
      <c r="U76" s="17"/>
      <c r="V76" s="17"/>
      <c r="W76" s="17"/>
      <c r="X76" s="17"/>
      <c r="Y76" s="17"/>
    </row>
    <row r="77" spans="1:25" x14ac:dyDescent="0.3">
      <c r="A77" s="26"/>
      <c r="B77" s="170"/>
      <c r="C77" s="170"/>
      <c r="D77" s="170"/>
      <c r="E77" s="170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17"/>
      <c r="S77" s="17"/>
      <c r="T77" s="17"/>
      <c r="U77" s="17"/>
      <c r="V77" s="17"/>
      <c r="W77" s="17"/>
      <c r="X77" s="17"/>
      <c r="Y77" s="17"/>
    </row>
    <row r="78" spans="1:25" x14ac:dyDescent="0.3">
      <c r="A78" s="26"/>
      <c r="B78" s="170"/>
      <c r="C78" s="170"/>
      <c r="D78" s="170"/>
      <c r="E78" s="17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17"/>
      <c r="S78" s="17"/>
      <c r="T78" s="17"/>
      <c r="U78" s="17"/>
      <c r="V78" s="17"/>
      <c r="W78" s="17"/>
      <c r="X78" s="17"/>
      <c r="Y78" s="17"/>
    </row>
    <row r="79" spans="1:25" x14ac:dyDescent="0.3">
      <c r="A79" s="26"/>
      <c r="B79" s="170"/>
      <c r="C79" s="170"/>
      <c r="D79" s="170"/>
      <c r="E79" s="170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17"/>
      <c r="S79" s="17"/>
      <c r="T79" s="17"/>
      <c r="U79" s="17"/>
      <c r="V79" s="17"/>
      <c r="W79" s="17"/>
      <c r="X79" s="17"/>
      <c r="Y79" s="17"/>
    </row>
    <row r="80" spans="1:25" x14ac:dyDescent="0.3">
      <c r="A80" s="26"/>
      <c r="B80" s="170"/>
      <c r="C80" s="170"/>
      <c r="D80" s="170"/>
      <c r="E80" s="170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17"/>
      <c r="S80" s="17"/>
      <c r="T80" s="17"/>
      <c r="U80" s="17"/>
      <c r="V80" s="17"/>
      <c r="W80" s="17"/>
      <c r="X80" s="17"/>
      <c r="Y80" s="17"/>
    </row>
    <row r="81" spans="1:25" x14ac:dyDescent="0.3">
      <c r="A81" s="26"/>
      <c r="B81" s="170"/>
      <c r="C81" s="170"/>
      <c r="D81" s="170"/>
      <c r="E81" s="170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17"/>
      <c r="S81" s="17"/>
      <c r="T81" s="17"/>
      <c r="U81" s="17"/>
      <c r="V81" s="17"/>
      <c r="W81" s="17"/>
      <c r="X81" s="17"/>
      <c r="Y81" s="17"/>
    </row>
    <row r="82" spans="1:25" x14ac:dyDescent="0.3">
      <c r="A82" s="26"/>
      <c r="B82" s="170"/>
      <c r="C82" s="170"/>
      <c r="D82" s="170"/>
      <c r="E82" s="170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17"/>
      <c r="S82" s="17"/>
      <c r="T82" s="17"/>
      <c r="U82" s="17"/>
      <c r="V82" s="17"/>
      <c r="W82" s="17"/>
      <c r="X82" s="17"/>
      <c r="Y82" s="17"/>
    </row>
    <row r="83" spans="1:25" x14ac:dyDescent="0.3">
      <c r="A83" s="26"/>
      <c r="B83" s="170"/>
      <c r="C83" s="170"/>
      <c r="D83" s="170"/>
      <c r="E83" s="170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17"/>
      <c r="S83" s="17"/>
      <c r="T83" s="17"/>
      <c r="U83" s="17"/>
      <c r="V83" s="17"/>
      <c r="W83" s="17"/>
      <c r="X83" s="17"/>
      <c r="Y83" s="17"/>
    </row>
    <row r="84" spans="1:25" x14ac:dyDescent="0.3">
      <c r="A84" s="26"/>
      <c r="B84" s="170"/>
      <c r="C84" s="170"/>
      <c r="D84" s="170"/>
      <c r="E84" s="170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17"/>
      <c r="S84" s="17"/>
      <c r="T84" s="17"/>
      <c r="U84" s="17"/>
      <c r="V84" s="17"/>
      <c r="W84" s="17"/>
      <c r="X84" s="17"/>
      <c r="Y84" s="17"/>
    </row>
    <row r="85" spans="1:25" x14ac:dyDescent="0.3">
      <c r="A85" s="26"/>
      <c r="B85" s="170"/>
      <c r="C85" s="170"/>
      <c r="D85" s="170"/>
      <c r="E85" s="170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  <c r="R85" s="17"/>
      <c r="S85" s="17"/>
      <c r="T85" s="17"/>
      <c r="U85" s="17"/>
      <c r="V85" s="17"/>
      <c r="W85" s="17"/>
      <c r="X85" s="17"/>
      <c r="Y85" s="17"/>
    </row>
    <row r="86" spans="1:25" x14ac:dyDescent="0.3">
      <c r="A86" s="26"/>
      <c r="B86" s="170"/>
      <c r="C86" s="170"/>
      <c r="D86" s="170"/>
      <c r="E86" s="170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/>
      <c r="R86" s="17"/>
      <c r="S86" s="17"/>
      <c r="T86" s="17"/>
      <c r="U86" s="17"/>
      <c r="V86" s="17"/>
      <c r="W86" s="17"/>
      <c r="X86" s="17"/>
      <c r="Y86" s="17"/>
    </row>
    <row r="87" spans="1:25" x14ac:dyDescent="0.3">
      <c r="A87" s="26"/>
      <c r="B87" s="170"/>
      <c r="C87" s="170"/>
      <c r="D87" s="170"/>
      <c r="E87" s="170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17"/>
      <c r="S87" s="17"/>
      <c r="T87" s="17"/>
      <c r="U87" s="17"/>
      <c r="V87" s="17"/>
      <c r="W87" s="17"/>
      <c r="X87" s="17"/>
      <c r="Y87" s="17"/>
    </row>
    <row r="88" spans="1:25" x14ac:dyDescent="0.3">
      <c r="A88" s="26"/>
      <c r="B88" s="170"/>
      <c r="C88" s="170"/>
      <c r="D88" s="170"/>
      <c r="E88" s="170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17"/>
      <c r="S88" s="17"/>
      <c r="T88" s="17"/>
      <c r="U88" s="17"/>
      <c r="V88" s="17"/>
      <c r="W88" s="17"/>
      <c r="X88" s="17"/>
      <c r="Y88" s="17"/>
    </row>
    <row r="89" spans="1:25" x14ac:dyDescent="0.3">
      <c r="A89" s="26"/>
      <c r="B89" s="170"/>
      <c r="C89" s="170"/>
      <c r="D89" s="170"/>
      <c r="E89" s="170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17"/>
      <c r="S89" s="17"/>
      <c r="T89" s="17"/>
      <c r="U89" s="17"/>
      <c r="V89" s="17"/>
      <c r="W89" s="17"/>
      <c r="X89" s="17"/>
      <c r="Y89" s="17"/>
    </row>
    <row r="90" spans="1:25" x14ac:dyDescent="0.3">
      <c r="A90" s="26"/>
      <c r="B90" s="170"/>
      <c r="C90" s="170"/>
      <c r="D90" s="170"/>
      <c r="E90" s="170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17"/>
      <c r="S90" s="17"/>
      <c r="T90" s="17"/>
      <c r="U90" s="17"/>
      <c r="V90" s="17"/>
      <c r="W90" s="17"/>
      <c r="X90" s="17"/>
      <c r="Y90" s="17"/>
    </row>
    <row r="91" spans="1:25" x14ac:dyDescent="0.3">
      <c r="A91" s="26"/>
      <c r="B91" s="170"/>
      <c r="C91" s="170"/>
      <c r="D91" s="170"/>
      <c r="E91" s="170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17"/>
      <c r="S91" s="17"/>
      <c r="T91" s="17"/>
      <c r="U91" s="17"/>
      <c r="V91" s="17"/>
      <c r="W91" s="17"/>
      <c r="X91" s="17"/>
      <c r="Y91" s="17"/>
    </row>
    <row r="92" spans="1:25" x14ac:dyDescent="0.3">
      <c r="A92" s="26"/>
      <c r="B92" s="170"/>
      <c r="C92" s="170"/>
      <c r="D92" s="170"/>
      <c r="E92" s="170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17"/>
      <c r="S92" s="17"/>
      <c r="T92" s="17"/>
      <c r="U92" s="17"/>
      <c r="V92" s="17"/>
      <c r="W92" s="17"/>
      <c r="X92" s="17"/>
      <c r="Y92" s="17"/>
    </row>
    <row r="93" spans="1:25" x14ac:dyDescent="0.3">
      <c r="A93" s="26"/>
      <c r="B93" s="170"/>
      <c r="C93" s="170"/>
      <c r="D93" s="170"/>
      <c r="E93" s="170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17"/>
      <c r="S93" s="17"/>
      <c r="T93" s="17"/>
      <c r="U93" s="17"/>
      <c r="V93" s="17"/>
      <c r="W93" s="17"/>
      <c r="X93" s="17"/>
      <c r="Y93" s="17"/>
    </row>
    <row r="94" spans="1:25" x14ac:dyDescent="0.3">
      <c r="A94" s="26"/>
      <c r="B94" s="170"/>
      <c r="C94" s="170"/>
      <c r="D94" s="170"/>
      <c r="E94" s="170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17"/>
      <c r="S94" s="17"/>
      <c r="T94" s="17"/>
      <c r="U94" s="17"/>
      <c r="V94" s="17"/>
      <c r="W94" s="17"/>
      <c r="X94" s="17"/>
      <c r="Y94" s="17"/>
    </row>
    <row r="95" spans="1:25" x14ac:dyDescent="0.3">
      <c r="A95" s="26"/>
      <c r="B95" s="170"/>
      <c r="C95" s="170"/>
      <c r="D95" s="170"/>
      <c r="E95" s="170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17"/>
      <c r="S95" s="17"/>
      <c r="T95" s="17"/>
      <c r="U95" s="17"/>
      <c r="V95" s="17"/>
      <c r="W95" s="17"/>
      <c r="X95" s="17"/>
      <c r="Y95" s="17"/>
    </row>
    <row r="96" spans="1:25" x14ac:dyDescent="0.3">
      <c r="A96" s="26"/>
      <c r="B96" s="170"/>
      <c r="C96" s="170"/>
      <c r="D96" s="170"/>
      <c r="E96" s="170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17"/>
      <c r="S96" s="17"/>
      <c r="T96" s="17"/>
      <c r="U96" s="17"/>
      <c r="V96" s="17"/>
      <c r="W96" s="17"/>
      <c r="X96" s="17"/>
      <c r="Y96" s="17"/>
    </row>
    <row r="97" spans="1:25" x14ac:dyDescent="0.3">
      <c r="A97" s="26"/>
      <c r="B97" s="170"/>
      <c r="C97" s="170"/>
      <c r="D97" s="170"/>
      <c r="E97" s="17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17"/>
      <c r="S97" s="17"/>
      <c r="T97" s="17"/>
      <c r="U97" s="17"/>
      <c r="V97" s="17"/>
      <c r="W97" s="17"/>
      <c r="X97" s="17"/>
      <c r="Y97" s="17"/>
    </row>
    <row r="98" spans="1:25" x14ac:dyDescent="0.3">
      <c r="A98" s="26"/>
      <c r="B98" s="170"/>
      <c r="C98" s="170"/>
      <c r="D98" s="170"/>
      <c r="E98" s="170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17"/>
      <c r="S98" s="17"/>
      <c r="T98" s="17"/>
      <c r="U98" s="17"/>
      <c r="V98" s="17"/>
      <c r="W98" s="17"/>
      <c r="X98" s="17"/>
      <c r="Y98" s="17"/>
    </row>
    <row r="99" spans="1:25" x14ac:dyDescent="0.3">
      <c r="A99" s="26"/>
      <c r="B99" s="170"/>
      <c r="C99" s="170"/>
      <c r="D99" s="170"/>
      <c r="E99" s="170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17"/>
      <c r="S99" s="17"/>
      <c r="T99" s="17"/>
      <c r="U99" s="17"/>
      <c r="V99" s="17"/>
      <c r="W99" s="17"/>
      <c r="X99" s="17"/>
      <c r="Y99" s="17"/>
    </row>
    <row r="100" spans="1:25" x14ac:dyDescent="0.3">
      <c r="A100" s="26"/>
      <c r="B100" s="170"/>
      <c r="C100" s="170"/>
      <c r="D100" s="170"/>
      <c r="E100" s="170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3">
      <c r="A101" s="26"/>
      <c r="B101" s="170"/>
      <c r="C101" s="170"/>
      <c r="D101" s="170"/>
      <c r="E101" s="170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3">
      <c r="A102" s="26"/>
      <c r="B102" s="170"/>
      <c r="C102" s="170"/>
      <c r="D102" s="170"/>
      <c r="E102" s="170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3">
      <c r="A103" s="26"/>
      <c r="B103" s="170"/>
      <c r="C103" s="170"/>
      <c r="D103" s="170"/>
      <c r="E103" s="170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3">
      <c r="A104" s="26"/>
      <c r="B104" s="170"/>
      <c r="C104" s="170"/>
      <c r="D104" s="170"/>
      <c r="E104" s="17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3">
      <c r="A105" s="26"/>
      <c r="B105" s="170"/>
      <c r="C105" s="170"/>
      <c r="D105" s="170"/>
      <c r="E105" s="170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3">
      <c r="A106" s="26"/>
      <c r="B106" s="170"/>
      <c r="C106" s="170"/>
      <c r="D106" s="170"/>
      <c r="E106" s="170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3">
      <c r="A107" s="26"/>
      <c r="B107" s="170"/>
      <c r="C107" s="170"/>
      <c r="D107" s="170"/>
      <c r="E107" s="170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3">
      <c r="A108" s="26"/>
      <c r="B108" s="170"/>
      <c r="C108" s="170"/>
      <c r="D108" s="170"/>
      <c r="E108" s="170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3">
      <c r="A109" s="26"/>
      <c r="B109" s="170"/>
      <c r="C109" s="170"/>
      <c r="D109" s="170"/>
      <c r="E109" s="170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3">
      <c r="A110" s="26"/>
      <c r="B110" s="170"/>
      <c r="C110" s="170"/>
      <c r="D110" s="170"/>
      <c r="E110" s="170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3">
      <c r="A111" s="26"/>
      <c r="B111" s="170"/>
      <c r="C111" s="170"/>
      <c r="D111" s="170"/>
      <c r="E111" s="170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3">
      <c r="A112" s="26"/>
      <c r="B112" s="170"/>
      <c r="C112" s="170"/>
      <c r="D112" s="170"/>
      <c r="E112" s="170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3">
      <c r="A113" s="26"/>
      <c r="B113" s="170"/>
      <c r="C113" s="170"/>
      <c r="D113" s="170"/>
      <c r="E113" s="170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3">
      <c r="A114" s="26"/>
      <c r="B114" s="170"/>
      <c r="C114" s="170"/>
      <c r="D114" s="170"/>
      <c r="E114" s="170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3">
      <c r="A115" s="26"/>
      <c r="B115" s="170"/>
      <c r="C115" s="170"/>
      <c r="D115" s="170"/>
      <c r="E115" s="170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3">
      <c r="A116" s="26"/>
      <c r="B116" s="170"/>
      <c r="C116" s="170"/>
      <c r="D116" s="170"/>
      <c r="E116" s="170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3">
      <c r="A117" s="26"/>
      <c r="B117" s="170"/>
      <c r="C117" s="170"/>
      <c r="D117" s="170"/>
      <c r="E117" s="170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3">
      <c r="A118" s="26"/>
      <c r="B118" s="170"/>
      <c r="C118" s="170"/>
      <c r="D118" s="170"/>
      <c r="E118" s="170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3">
      <c r="A119" s="26"/>
      <c r="B119" s="170"/>
      <c r="C119" s="170"/>
      <c r="D119" s="170"/>
      <c r="E119" s="170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3">
      <c r="A120" s="26"/>
      <c r="B120" s="170"/>
      <c r="C120" s="170"/>
      <c r="D120" s="170"/>
      <c r="E120" s="170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3">
      <c r="A121" s="26"/>
      <c r="B121" s="170"/>
      <c r="C121" s="170"/>
      <c r="D121" s="170"/>
      <c r="E121" s="170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3">
      <c r="A122" s="26"/>
      <c r="B122" s="170"/>
      <c r="C122" s="170"/>
      <c r="D122" s="170"/>
      <c r="E122" s="170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3">
      <c r="A123" s="26"/>
      <c r="B123" s="170"/>
      <c r="C123" s="170"/>
      <c r="D123" s="170"/>
      <c r="E123" s="170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3">
      <c r="A124" s="26"/>
      <c r="B124" s="170"/>
      <c r="C124" s="170"/>
      <c r="D124" s="170"/>
      <c r="E124" s="170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3">
      <c r="A125" s="26"/>
      <c r="B125" s="170"/>
      <c r="C125" s="170"/>
      <c r="D125" s="170"/>
      <c r="E125" s="170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3">
      <c r="A126" s="26"/>
      <c r="B126" s="170"/>
      <c r="C126" s="170"/>
      <c r="D126" s="170"/>
      <c r="E126" s="170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3">
      <c r="A127" s="26"/>
      <c r="B127" s="170"/>
      <c r="C127" s="170"/>
      <c r="D127" s="170"/>
      <c r="E127" s="170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3">
      <c r="A128" s="26"/>
      <c r="B128" s="170"/>
      <c r="C128" s="170"/>
      <c r="D128" s="170"/>
      <c r="E128" s="170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3">
      <c r="A129" s="26"/>
      <c r="B129" s="170"/>
      <c r="C129" s="170"/>
      <c r="D129" s="170"/>
      <c r="E129" s="170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3">
      <c r="A130" s="26"/>
      <c r="B130" s="170"/>
      <c r="C130" s="170"/>
      <c r="D130" s="170"/>
      <c r="E130" s="170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3">
      <c r="A131" s="26"/>
      <c r="B131" s="170"/>
      <c r="C131" s="170"/>
      <c r="D131" s="170"/>
      <c r="E131" s="170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3">
      <c r="A132" s="26"/>
      <c r="B132" s="170"/>
      <c r="C132" s="170"/>
      <c r="D132" s="170"/>
      <c r="E132" s="170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3">
      <c r="A133" s="26"/>
      <c r="B133" s="170"/>
      <c r="C133" s="170"/>
      <c r="D133" s="170"/>
      <c r="E133" s="170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3">
      <c r="A134" s="26"/>
      <c r="B134" s="170"/>
      <c r="C134" s="170"/>
      <c r="D134" s="170"/>
      <c r="E134" s="170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3">
      <c r="A135" s="26"/>
      <c r="B135" s="170"/>
      <c r="C135" s="170"/>
      <c r="D135" s="170"/>
      <c r="E135" s="170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3">
      <c r="A136" s="26"/>
      <c r="B136" s="170"/>
      <c r="C136" s="170"/>
      <c r="D136" s="170"/>
      <c r="E136" s="170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3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3">
      <c r="A137" s="26"/>
      <c r="B137" s="170"/>
      <c r="C137" s="170"/>
      <c r="D137" s="170"/>
      <c r="E137" s="170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3">
      <c r="A138" s="26"/>
      <c r="B138" s="170"/>
      <c r="C138" s="170"/>
      <c r="D138" s="170"/>
      <c r="E138" s="170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3">
      <c r="A139" s="26"/>
      <c r="B139" s="170"/>
      <c r="C139" s="170"/>
      <c r="D139" s="170"/>
      <c r="E139" s="170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3">
      <c r="A140" s="26"/>
      <c r="B140" s="170"/>
      <c r="C140" s="170"/>
      <c r="D140" s="170"/>
      <c r="E140" s="170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3">
      <c r="A141" s="26"/>
      <c r="B141" s="170"/>
      <c r="C141" s="170"/>
      <c r="D141" s="170"/>
      <c r="E141" s="170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3">
      <c r="A142" s="26"/>
      <c r="B142" s="170"/>
      <c r="C142" s="170"/>
      <c r="D142" s="170"/>
      <c r="E142" s="170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3">
      <c r="A143" s="26"/>
      <c r="B143" s="170"/>
      <c r="C143" s="170"/>
      <c r="D143" s="170"/>
      <c r="E143" s="170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3">
      <c r="A144" s="26"/>
      <c r="B144" s="170"/>
      <c r="C144" s="170"/>
      <c r="D144" s="170"/>
      <c r="E144" s="170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3">
      <c r="A145" s="26"/>
      <c r="B145" s="170"/>
      <c r="C145" s="170"/>
      <c r="D145" s="170"/>
      <c r="E145" s="170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3">
      <c r="A146" s="26"/>
      <c r="B146" s="170"/>
      <c r="C146" s="170"/>
      <c r="D146" s="170"/>
      <c r="E146" s="170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3">
      <c r="A147" s="26"/>
      <c r="B147" s="170"/>
      <c r="C147" s="170"/>
      <c r="D147" s="170"/>
      <c r="E147" s="170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17"/>
      <c r="S147" s="17"/>
      <c r="T147" s="17"/>
      <c r="U147" s="17"/>
      <c r="V147" s="17"/>
      <c r="W147" s="17"/>
      <c r="X147" s="17"/>
      <c r="Y147" s="17"/>
    </row>
  </sheetData>
  <mergeCells count="8">
    <mergeCell ref="Z1:AB1"/>
    <mergeCell ref="A1:A2"/>
    <mergeCell ref="B1:E1"/>
    <mergeCell ref="F1:I1"/>
    <mergeCell ref="J1:L1"/>
    <mergeCell ref="N1:Q1"/>
    <mergeCell ref="R1:U1"/>
    <mergeCell ref="V1:Y1"/>
  </mergeCells>
  <printOptions gridLines="1"/>
  <pageMargins left="0.25" right="0.25" top="0.5" bottom="0.5" header="0.3" footer="0.3"/>
  <pageSetup paperSize="5" orientation="landscape" r:id="rId1"/>
  <ignoredErrors>
    <ignoredError sqref="M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A147"/>
  <sheetViews>
    <sheetView zoomScaleNormal="100" workbookViewId="0">
      <pane xSplit="1" topLeftCell="O1" activePane="topRight" state="frozen"/>
      <selection pane="topRight" activeCell="U6" sqref="U6"/>
    </sheetView>
  </sheetViews>
  <sheetFormatPr defaultRowHeight="14.4" x14ac:dyDescent="0.3"/>
  <cols>
    <col min="1" max="1" width="12.6640625" style="6" customWidth="1"/>
    <col min="2" max="2" width="10.77734375" style="3" customWidth="1"/>
    <col min="3" max="4" width="11.33203125" style="3" customWidth="1"/>
    <col min="5" max="5" width="7.21875" style="3" customWidth="1"/>
    <col min="6" max="6" width="10.77734375" style="8" customWidth="1"/>
    <col min="7" max="8" width="11.33203125" style="2" customWidth="1"/>
    <col min="9" max="9" width="8.77734375" style="2" customWidth="1"/>
    <col min="10" max="10" width="10.77734375" style="2" customWidth="1"/>
    <col min="11" max="12" width="11.33203125" style="8" customWidth="1"/>
    <col min="13" max="13" width="9.21875" style="2" customWidth="1"/>
    <col min="14" max="14" width="10.77734375" style="2" customWidth="1"/>
    <col min="15" max="16" width="11.33203125" style="2" customWidth="1"/>
    <col min="17" max="17" width="8" style="1" customWidth="1"/>
    <col min="18" max="18" width="10.77734375" customWidth="1"/>
    <col min="19" max="20" width="11.33203125" customWidth="1"/>
    <col min="22" max="53" width="9" style="17"/>
  </cols>
  <sheetData>
    <row r="1" spans="1:53" ht="27.6" customHeight="1" thickTop="1" thickBot="1" x14ac:dyDescent="0.35">
      <c r="A1" s="250" t="s">
        <v>0</v>
      </c>
      <c r="B1" s="252" t="s">
        <v>1</v>
      </c>
      <c r="C1" s="253"/>
      <c r="D1" s="253"/>
      <c r="E1" s="254"/>
      <c r="F1" s="247" t="s">
        <v>2</v>
      </c>
      <c r="G1" s="248"/>
      <c r="H1" s="248"/>
      <c r="I1" s="249"/>
      <c r="J1" s="247" t="s">
        <v>3</v>
      </c>
      <c r="K1" s="248"/>
      <c r="L1" s="248"/>
      <c r="M1" s="53"/>
      <c r="N1" s="247" t="s">
        <v>48</v>
      </c>
      <c r="O1" s="248"/>
      <c r="P1" s="248"/>
      <c r="Q1" s="249"/>
      <c r="R1" s="247" t="s">
        <v>4</v>
      </c>
      <c r="S1" s="248"/>
      <c r="T1" s="248"/>
      <c r="U1" s="249"/>
      <c r="V1" s="248" t="s">
        <v>76</v>
      </c>
      <c r="W1" s="248"/>
      <c r="X1" s="249"/>
    </row>
    <row r="2" spans="1:53" ht="30" thickTop="1" thickBot="1" x14ac:dyDescent="0.35">
      <c r="A2" s="251"/>
      <c r="B2" s="52" t="s">
        <v>46</v>
      </c>
      <c r="C2" s="50" t="s">
        <v>47</v>
      </c>
      <c r="D2" s="50" t="s">
        <v>54</v>
      </c>
      <c r="E2" s="51" t="s">
        <v>80</v>
      </c>
      <c r="F2" s="52" t="s">
        <v>46</v>
      </c>
      <c r="G2" s="50" t="s">
        <v>47</v>
      </c>
      <c r="H2" s="50" t="s">
        <v>54</v>
      </c>
      <c r="I2" s="51" t="s">
        <v>80</v>
      </c>
      <c r="J2" s="52" t="s">
        <v>46</v>
      </c>
      <c r="K2" s="50" t="s">
        <v>47</v>
      </c>
      <c r="L2" s="50" t="s">
        <v>54</v>
      </c>
      <c r="M2" s="51" t="s">
        <v>80</v>
      </c>
      <c r="N2" s="52" t="s">
        <v>46</v>
      </c>
      <c r="O2" s="50" t="s">
        <v>47</v>
      </c>
      <c r="P2" s="50" t="s">
        <v>54</v>
      </c>
      <c r="Q2" s="51" t="s">
        <v>80</v>
      </c>
      <c r="R2" s="52" t="s">
        <v>46</v>
      </c>
      <c r="S2" s="50" t="s">
        <v>47</v>
      </c>
      <c r="T2" s="50" t="s">
        <v>54</v>
      </c>
      <c r="U2" s="51" t="s">
        <v>80</v>
      </c>
      <c r="V2" s="50" t="s">
        <v>77</v>
      </c>
      <c r="W2" s="50" t="s">
        <v>78</v>
      </c>
      <c r="X2" s="51" t="s">
        <v>81</v>
      </c>
    </row>
    <row r="3" spans="1:53" s="24" customFormat="1" ht="15" thickTop="1" x14ac:dyDescent="0.3">
      <c r="A3" s="56" t="s">
        <v>5</v>
      </c>
      <c r="B3" s="88">
        <v>0</v>
      </c>
      <c r="C3" s="88">
        <v>0</v>
      </c>
      <c r="D3" s="88">
        <v>0</v>
      </c>
      <c r="E3" s="89">
        <f>SUM(B3:D3)</f>
        <v>0</v>
      </c>
      <c r="F3" s="88">
        <v>0</v>
      </c>
      <c r="G3" s="88">
        <v>0</v>
      </c>
      <c r="H3" s="88">
        <v>0</v>
      </c>
      <c r="I3" s="89">
        <f>SUM(F3:H3)</f>
        <v>0</v>
      </c>
      <c r="J3" s="88">
        <v>0</v>
      </c>
      <c r="K3" s="88">
        <v>0</v>
      </c>
      <c r="L3" s="88">
        <v>0</v>
      </c>
      <c r="M3" s="89">
        <f>SUM(J3:L3)</f>
        <v>0</v>
      </c>
      <c r="N3" s="88">
        <v>0</v>
      </c>
      <c r="O3" s="88">
        <v>0</v>
      </c>
      <c r="P3" s="88">
        <v>0</v>
      </c>
      <c r="Q3" s="89">
        <f>SUM(N3:P3)</f>
        <v>0</v>
      </c>
      <c r="R3" s="90">
        <v>0</v>
      </c>
      <c r="S3" s="90">
        <v>0</v>
      </c>
      <c r="T3" s="90">
        <v>0</v>
      </c>
      <c r="U3" s="91">
        <f>SUM(R3:T3)</f>
        <v>0</v>
      </c>
      <c r="V3" s="92">
        <v>12865</v>
      </c>
      <c r="W3" s="93">
        <v>1291</v>
      </c>
      <c r="X3" s="94">
        <f>SUM(V3:W3)</f>
        <v>14156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s="17" customFormat="1" x14ac:dyDescent="0.3">
      <c r="A4" s="57" t="s">
        <v>6</v>
      </c>
      <c r="B4" s="95">
        <v>4</v>
      </c>
      <c r="C4" s="95">
        <v>0</v>
      </c>
      <c r="D4" s="95">
        <v>0</v>
      </c>
      <c r="E4" s="89">
        <f t="shared" ref="E4:E41" si="0">SUM(B4:D4)</f>
        <v>4</v>
      </c>
      <c r="F4" s="95">
        <v>0</v>
      </c>
      <c r="G4" s="95">
        <v>0</v>
      </c>
      <c r="H4" s="95">
        <v>0</v>
      </c>
      <c r="I4" s="89">
        <f t="shared" ref="I4:I41" si="1">SUM(F4:H4)</f>
        <v>0</v>
      </c>
      <c r="J4" s="95">
        <v>1</v>
      </c>
      <c r="K4" s="95">
        <v>0</v>
      </c>
      <c r="L4" s="95">
        <v>0</v>
      </c>
      <c r="M4" s="89">
        <f t="shared" ref="M4:M41" si="2">SUM(J4:L4)</f>
        <v>1</v>
      </c>
      <c r="N4" s="95">
        <v>0</v>
      </c>
      <c r="O4" s="95">
        <v>0</v>
      </c>
      <c r="P4" s="95">
        <v>0</v>
      </c>
      <c r="Q4" s="89">
        <f t="shared" ref="Q4:Q41" si="3">SUM(N4:P4)</f>
        <v>0</v>
      </c>
      <c r="R4" s="96">
        <v>2</v>
      </c>
      <c r="S4" s="96">
        <v>0</v>
      </c>
      <c r="T4" s="96">
        <v>0</v>
      </c>
      <c r="U4" s="91">
        <f t="shared" ref="U4:U41" si="4">SUM(R4:T4)</f>
        <v>2</v>
      </c>
      <c r="V4" s="97">
        <v>12873</v>
      </c>
      <c r="W4" s="98">
        <v>554</v>
      </c>
      <c r="X4" s="99">
        <f t="shared" ref="X4:X41" si="5">SUM(V4:W4)</f>
        <v>13427</v>
      </c>
    </row>
    <row r="5" spans="1:53" s="23" customFormat="1" x14ac:dyDescent="0.3">
      <c r="A5" s="58" t="s">
        <v>7</v>
      </c>
      <c r="B5" s="88">
        <v>63</v>
      </c>
      <c r="C5" s="88">
        <v>30</v>
      </c>
      <c r="D5" s="88">
        <v>0</v>
      </c>
      <c r="E5" s="89">
        <f t="shared" si="0"/>
        <v>93</v>
      </c>
      <c r="F5" s="88">
        <v>0</v>
      </c>
      <c r="G5" s="88">
        <v>3</v>
      </c>
      <c r="H5" s="88">
        <v>0</v>
      </c>
      <c r="I5" s="89">
        <f t="shared" si="1"/>
        <v>3</v>
      </c>
      <c r="J5" s="88">
        <v>59</v>
      </c>
      <c r="K5" s="88">
        <v>28</v>
      </c>
      <c r="L5" s="88">
        <v>0</v>
      </c>
      <c r="M5" s="89">
        <f t="shared" si="2"/>
        <v>87</v>
      </c>
      <c r="N5" s="88">
        <v>4</v>
      </c>
      <c r="O5" s="88">
        <v>2</v>
      </c>
      <c r="P5" s="88">
        <v>0</v>
      </c>
      <c r="Q5" s="89">
        <f t="shared" si="3"/>
        <v>6</v>
      </c>
      <c r="R5" s="90">
        <v>6</v>
      </c>
      <c r="S5" s="90">
        <v>0</v>
      </c>
      <c r="T5" s="90">
        <v>0</v>
      </c>
      <c r="U5" s="91">
        <f t="shared" si="4"/>
        <v>6</v>
      </c>
      <c r="V5" s="92">
        <v>72771</v>
      </c>
      <c r="W5" s="93">
        <v>5134</v>
      </c>
      <c r="X5" s="94">
        <f t="shared" si="5"/>
        <v>77905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17" customFormat="1" x14ac:dyDescent="0.3">
      <c r="A6" s="57" t="s">
        <v>8</v>
      </c>
      <c r="B6" s="95">
        <v>65</v>
      </c>
      <c r="C6" s="95">
        <v>11</v>
      </c>
      <c r="D6" s="95">
        <v>0</v>
      </c>
      <c r="E6" s="89">
        <f t="shared" si="0"/>
        <v>76</v>
      </c>
      <c r="F6" s="95">
        <v>0</v>
      </c>
      <c r="G6" s="95">
        <v>0</v>
      </c>
      <c r="H6" s="95">
        <v>0</v>
      </c>
      <c r="I6" s="89">
        <f t="shared" si="1"/>
        <v>0</v>
      </c>
      <c r="J6" s="95">
        <v>45</v>
      </c>
      <c r="K6" s="95">
        <v>10</v>
      </c>
      <c r="L6" s="95">
        <v>0</v>
      </c>
      <c r="M6" s="89">
        <f t="shared" si="2"/>
        <v>55</v>
      </c>
      <c r="N6" s="95">
        <v>3</v>
      </c>
      <c r="O6" s="95">
        <v>1</v>
      </c>
      <c r="P6" s="95">
        <v>0</v>
      </c>
      <c r="Q6" s="89">
        <f t="shared" si="3"/>
        <v>4</v>
      </c>
      <c r="R6" s="96">
        <v>0</v>
      </c>
      <c r="S6" s="96">
        <v>1</v>
      </c>
      <c r="T6" s="96">
        <v>0</v>
      </c>
      <c r="U6" s="91">
        <f t="shared" si="4"/>
        <v>1</v>
      </c>
      <c r="V6" s="97">
        <v>44698</v>
      </c>
      <c r="W6" s="98">
        <v>1825</v>
      </c>
      <c r="X6" s="99">
        <f t="shared" si="5"/>
        <v>46523</v>
      </c>
    </row>
    <row r="7" spans="1:53" s="24" customFormat="1" x14ac:dyDescent="0.3">
      <c r="A7" s="58" t="s">
        <v>9</v>
      </c>
      <c r="B7" s="88">
        <v>60</v>
      </c>
      <c r="C7" s="88">
        <v>11</v>
      </c>
      <c r="D7" s="88">
        <v>0</v>
      </c>
      <c r="E7" s="89">
        <f t="shared" si="0"/>
        <v>71</v>
      </c>
      <c r="F7" s="88">
        <v>0</v>
      </c>
      <c r="G7" s="88">
        <v>0</v>
      </c>
      <c r="H7" s="88">
        <v>0</v>
      </c>
      <c r="I7" s="89">
        <f t="shared" si="1"/>
        <v>0</v>
      </c>
      <c r="J7" s="88">
        <v>41</v>
      </c>
      <c r="K7" s="88">
        <v>7</v>
      </c>
      <c r="L7" s="88">
        <v>0</v>
      </c>
      <c r="M7" s="89">
        <f t="shared" si="2"/>
        <v>48</v>
      </c>
      <c r="N7" s="88">
        <v>10</v>
      </c>
      <c r="O7" s="88">
        <v>1</v>
      </c>
      <c r="P7" s="88">
        <v>0</v>
      </c>
      <c r="Q7" s="89">
        <f t="shared" si="3"/>
        <v>11</v>
      </c>
      <c r="R7" s="90">
        <v>5</v>
      </c>
      <c r="S7" s="90">
        <v>2</v>
      </c>
      <c r="T7" s="90">
        <v>0</v>
      </c>
      <c r="U7" s="91">
        <f t="shared" si="4"/>
        <v>7</v>
      </c>
      <c r="V7" s="92">
        <v>47860</v>
      </c>
      <c r="W7" s="93">
        <v>2008</v>
      </c>
      <c r="X7" s="94">
        <f t="shared" si="5"/>
        <v>49868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s="17" customFormat="1" x14ac:dyDescent="0.3">
      <c r="A8" s="79" t="s">
        <v>10</v>
      </c>
      <c r="B8" s="95">
        <v>906</v>
      </c>
      <c r="C8" s="95">
        <v>24</v>
      </c>
      <c r="D8" s="95">
        <v>2</v>
      </c>
      <c r="E8" s="89">
        <f t="shared" si="0"/>
        <v>932</v>
      </c>
      <c r="F8" s="95">
        <v>1</v>
      </c>
      <c r="G8" s="95">
        <v>0</v>
      </c>
      <c r="H8" s="95">
        <v>0</v>
      </c>
      <c r="I8" s="89">
        <f t="shared" si="1"/>
        <v>1</v>
      </c>
      <c r="J8" s="95">
        <v>275</v>
      </c>
      <c r="K8" s="95">
        <v>4</v>
      </c>
      <c r="L8" s="95">
        <v>1</v>
      </c>
      <c r="M8" s="89">
        <f t="shared" si="2"/>
        <v>280</v>
      </c>
      <c r="N8" s="95">
        <v>21</v>
      </c>
      <c r="O8" s="95">
        <v>0</v>
      </c>
      <c r="P8" s="95">
        <v>0</v>
      </c>
      <c r="Q8" s="89">
        <f t="shared" si="3"/>
        <v>21</v>
      </c>
      <c r="R8" s="96">
        <v>5</v>
      </c>
      <c r="S8" s="96">
        <v>0</v>
      </c>
      <c r="T8" s="96">
        <v>0</v>
      </c>
      <c r="U8" s="91">
        <f t="shared" si="4"/>
        <v>5</v>
      </c>
      <c r="V8" s="97">
        <v>171468</v>
      </c>
      <c r="W8" s="98">
        <v>8039</v>
      </c>
      <c r="X8" s="99">
        <f t="shared" si="5"/>
        <v>179507</v>
      </c>
    </row>
    <row r="9" spans="1:53" s="24" customFormat="1" x14ac:dyDescent="0.3">
      <c r="A9" s="58" t="s">
        <v>11</v>
      </c>
      <c r="B9" s="88">
        <v>0</v>
      </c>
      <c r="C9" s="88">
        <v>0</v>
      </c>
      <c r="D9" s="88">
        <v>0</v>
      </c>
      <c r="E9" s="89">
        <f t="shared" si="0"/>
        <v>0</v>
      </c>
      <c r="F9" s="88">
        <v>0</v>
      </c>
      <c r="G9" s="88">
        <v>0</v>
      </c>
      <c r="H9" s="88">
        <v>0</v>
      </c>
      <c r="I9" s="89">
        <f t="shared" si="1"/>
        <v>0</v>
      </c>
      <c r="J9" s="88">
        <v>0</v>
      </c>
      <c r="K9" s="88">
        <v>0</v>
      </c>
      <c r="L9" s="88">
        <v>0</v>
      </c>
      <c r="M9" s="89">
        <f t="shared" si="2"/>
        <v>0</v>
      </c>
      <c r="N9" s="88">
        <v>0</v>
      </c>
      <c r="O9" s="88">
        <v>0</v>
      </c>
      <c r="P9" s="88">
        <v>0</v>
      </c>
      <c r="Q9" s="89">
        <f t="shared" si="3"/>
        <v>0</v>
      </c>
      <c r="R9" s="90">
        <v>0</v>
      </c>
      <c r="S9" s="90">
        <v>0</v>
      </c>
      <c r="T9" s="90">
        <v>0</v>
      </c>
      <c r="U9" s="91">
        <f t="shared" si="4"/>
        <v>0</v>
      </c>
      <c r="V9" s="92">
        <v>5460</v>
      </c>
      <c r="W9" s="93">
        <v>259</v>
      </c>
      <c r="X9" s="94">
        <f t="shared" si="5"/>
        <v>5719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s="26" customFormat="1" x14ac:dyDescent="0.3">
      <c r="A10" s="57" t="s">
        <v>12</v>
      </c>
      <c r="B10" s="95">
        <v>29</v>
      </c>
      <c r="C10" s="95">
        <v>3</v>
      </c>
      <c r="D10" s="95">
        <v>0</v>
      </c>
      <c r="E10" s="89">
        <f t="shared" si="0"/>
        <v>32</v>
      </c>
      <c r="F10" s="95">
        <v>1</v>
      </c>
      <c r="G10" s="95">
        <v>0</v>
      </c>
      <c r="H10" s="95">
        <v>0</v>
      </c>
      <c r="I10" s="89">
        <f t="shared" si="1"/>
        <v>1</v>
      </c>
      <c r="J10" s="95">
        <v>29</v>
      </c>
      <c r="K10" s="95">
        <v>3</v>
      </c>
      <c r="L10" s="95">
        <v>0</v>
      </c>
      <c r="M10" s="89">
        <f t="shared" si="2"/>
        <v>32</v>
      </c>
      <c r="N10" s="95">
        <v>0</v>
      </c>
      <c r="O10" s="95">
        <v>0</v>
      </c>
      <c r="P10" s="95">
        <v>0</v>
      </c>
      <c r="Q10" s="89">
        <f t="shared" si="3"/>
        <v>0</v>
      </c>
      <c r="R10" s="96">
        <v>5</v>
      </c>
      <c r="S10" s="96">
        <v>4</v>
      </c>
      <c r="T10" s="96">
        <v>0</v>
      </c>
      <c r="U10" s="91">
        <f t="shared" si="4"/>
        <v>9</v>
      </c>
      <c r="V10" s="97">
        <v>56325</v>
      </c>
      <c r="W10" s="98">
        <v>2985</v>
      </c>
      <c r="X10" s="99">
        <f t="shared" si="5"/>
        <v>59310</v>
      </c>
    </row>
    <row r="11" spans="1:53" s="25" customFormat="1" x14ac:dyDescent="0.3">
      <c r="A11" s="58" t="s">
        <v>13</v>
      </c>
      <c r="B11" s="88">
        <v>19</v>
      </c>
      <c r="C11" s="88">
        <v>3</v>
      </c>
      <c r="D11" s="88">
        <v>0</v>
      </c>
      <c r="E11" s="89">
        <f t="shared" si="0"/>
        <v>22</v>
      </c>
      <c r="F11" s="88">
        <v>0</v>
      </c>
      <c r="G11" s="88">
        <v>0</v>
      </c>
      <c r="H11" s="88">
        <v>0</v>
      </c>
      <c r="I11" s="89">
        <f t="shared" si="1"/>
        <v>0</v>
      </c>
      <c r="J11" s="88">
        <v>20</v>
      </c>
      <c r="K11" s="88">
        <v>0</v>
      </c>
      <c r="L11" s="88">
        <v>0</v>
      </c>
      <c r="M11" s="89">
        <f t="shared" si="2"/>
        <v>20</v>
      </c>
      <c r="N11" s="88">
        <v>2</v>
      </c>
      <c r="O11" s="88">
        <v>0</v>
      </c>
      <c r="P11" s="88">
        <v>0</v>
      </c>
      <c r="Q11" s="89">
        <f t="shared" si="3"/>
        <v>2</v>
      </c>
      <c r="R11" s="90">
        <v>1</v>
      </c>
      <c r="S11" s="90">
        <v>1</v>
      </c>
      <c r="T11" s="90">
        <v>0</v>
      </c>
      <c r="U11" s="91">
        <f t="shared" si="4"/>
        <v>2</v>
      </c>
      <c r="V11" s="92">
        <v>26313</v>
      </c>
      <c r="W11" s="93">
        <v>1142</v>
      </c>
      <c r="X11" s="94">
        <f t="shared" si="5"/>
        <v>27455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26" customFormat="1" x14ac:dyDescent="0.3">
      <c r="A12" s="57" t="s">
        <v>14</v>
      </c>
      <c r="B12" s="95">
        <v>0</v>
      </c>
      <c r="C12" s="95">
        <v>0</v>
      </c>
      <c r="D12" s="95">
        <v>0</v>
      </c>
      <c r="E12" s="89">
        <f t="shared" si="0"/>
        <v>0</v>
      </c>
      <c r="F12" s="95">
        <v>0</v>
      </c>
      <c r="G12" s="95">
        <v>0</v>
      </c>
      <c r="H12" s="95">
        <v>0</v>
      </c>
      <c r="I12" s="89">
        <f t="shared" si="1"/>
        <v>0</v>
      </c>
      <c r="J12" s="95">
        <v>0</v>
      </c>
      <c r="K12" s="95">
        <v>0</v>
      </c>
      <c r="L12" s="95">
        <v>0</v>
      </c>
      <c r="M12" s="89">
        <f t="shared" si="2"/>
        <v>0</v>
      </c>
      <c r="N12" s="95">
        <v>0</v>
      </c>
      <c r="O12" s="95">
        <v>0</v>
      </c>
      <c r="P12" s="95">
        <v>0</v>
      </c>
      <c r="Q12" s="89">
        <f t="shared" si="3"/>
        <v>0</v>
      </c>
      <c r="R12" s="96">
        <v>0</v>
      </c>
      <c r="S12" s="96">
        <v>0</v>
      </c>
      <c r="T12" s="96">
        <v>0</v>
      </c>
      <c r="U12" s="91">
        <f t="shared" si="4"/>
        <v>0</v>
      </c>
      <c r="V12" s="97">
        <v>8797</v>
      </c>
      <c r="W12" s="98">
        <v>398</v>
      </c>
      <c r="X12" s="99">
        <f t="shared" si="5"/>
        <v>9195</v>
      </c>
    </row>
    <row r="13" spans="1:53" s="24" customFormat="1" x14ac:dyDescent="0.3">
      <c r="A13" s="58" t="s">
        <v>42</v>
      </c>
      <c r="B13" s="88">
        <v>11</v>
      </c>
      <c r="C13" s="88">
        <v>9</v>
      </c>
      <c r="D13" s="88">
        <v>0</v>
      </c>
      <c r="E13" s="89">
        <f t="shared" si="0"/>
        <v>20</v>
      </c>
      <c r="F13" s="88">
        <v>0</v>
      </c>
      <c r="G13" s="88">
        <v>0</v>
      </c>
      <c r="H13" s="88">
        <v>0</v>
      </c>
      <c r="I13" s="89">
        <f t="shared" si="1"/>
        <v>0</v>
      </c>
      <c r="J13" s="88">
        <v>8</v>
      </c>
      <c r="K13" s="88">
        <v>8</v>
      </c>
      <c r="L13" s="88">
        <v>0</v>
      </c>
      <c r="M13" s="89">
        <f t="shared" si="2"/>
        <v>16</v>
      </c>
      <c r="N13" s="88">
        <v>1</v>
      </c>
      <c r="O13" s="88">
        <v>5</v>
      </c>
      <c r="P13" s="88">
        <v>0</v>
      </c>
      <c r="Q13" s="89">
        <f t="shared" si="3"/>
        <v>6</v>
      </c>
      <c r="R13" s="90">
        <v>1</v>
      </c>
      <c r="S13" s="90">
        <v>4</v>
      </c>
      <c r="T13" s="90">
        <v>0</v>
      </c>
      <c r="U13" s="91">
        <f t="shared" si="4"/>
        <v>5</v>
      </c>
      <c r="V13" s="92">
        <v>31225</v>
      </c>
      <c r="W13" s="93">
        <v>2710</v>
      </c>
      <c r="X13" s="94">
        <f t="shared" si="5"/>
        <v>33935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53" s="17" customFormat="1" x14ac:dyDescent="0.3">
      <c r="A14" s="57" t="s">
        <v>15</v>
      </c>
      <c r="B14" s="95">
        <v>0</v>
      </c>
      <c r="C14" s="95">
        <v>0</v>
      </c>
      <c r="D14" s="95">
        <v>0</v>
      </c>
      <c r="E14" s="89">
        <f t="shared" si="0"/>
        <v>0</v>
      </c>
      <c r="F14" s="95">
        <v>0</v>
      </c>
      <c r="G14" s="95">
        <v>0</v>
      </c>
      <c r="H14" s="95">
        <v>0</v>
      </c>
      <c r="I14" s="89">
        <f t="shared" si="1"/>
        <v>0</v>
      </c>
      <c r="J14" s="95">
        <v>0</v>
      </c>
      <c r="K14" s="95">
        <v>0</v>
      </c>
      <c r="L14" s="95">
        <v>0</v>
      </c>
      <c r="M14" s="89">
        <f t="shared" si="2"/>
        <v>0</v>
      </c>
      <c r="N14" s="95">
        <v>1</v>
      </c>
      <c r="O14" s="95">
        <v>0</v>
      </c>
      <c r="P14" s="95">
        <v>0</v>
      </c>
      <c r="Q14" s="89">
        <f t="shared" si="3"/>
        <v>1</v>
      </c>
      <c r="R14" s="96">
        <v>0</v>
      </c>
      <c r="S14" s="96">
        <v>0</v>
      </c>
      <c r="T14" s="96">
        <v>0</v>
      </c>
      <c r="U14" s="91">
        <f t="shared" si="4"/>
        <v>0</v>
      </c>
      <c r="V14" s="97">
        <v>3395</v>
      </c>
      <c r="W14" s="98">
        <v>279</v>
      </c>
      <c r="X14" s="99">
        <f t="shared" si="5"/>
        <v>3674</v>
      </c>
    </row>
    <row r="15" spans="1:53" s="25" customFormat="1" x14ac:dyDescent="0.3">
      <c r="A15" s="58" t="s">
        <v>16</v>
      </c>
      <c r="B15" s="88">
        <v>52</v>
      </c>
      <c r="C15" s="88">
        <v>5</v>
      </c>
      <c r="D15" s="88">
        <v>6</v>
      </c>
      <c r="E15" s="89">
        <f t="shared" si="0"/>
        <v>63</v>
      </c>
      <c r="F15" s="88">
        <v>0</v>
      </c>
      <c r="G15" s="88">
        <v>0</v>
      </c>
      <c r="H15" s="88">
        <v>0</v>
      </c>
      <c r="I15" s="89">
        <f t="shared" si="1"/>
        <v>0</v>
      </c>
      <c r="J15" s="88">
        <v>52</v>
      </c>
      <c r="K15" s="88">
        <v>5</v>
      </c>
      <c r="L15" s="88">
        <v>6</v>
      </c>
      <c r="M15" s="89">
        <f t="shared" si="2"/>
        <v>63</v>
      </c>
      <c r="N15" s="88">
        <v>11</v>
      </c>
      <c r="O15" s="88">
        <v>0</v>
      </c>
      <c r="P15" s="88">
        <v>1</v>
      </c>
      <c r="Q15" s="89">
        <f t="shared" si="3"/>
        <v>12</v>
      </c>
      <c r="R15" s="90">
        <v>5</v>
      </c>
      <c r="S15" s="90">
        <v>1</v>
      </c>
      <c r="T15" s="90">
        <v>1</v>
      </c>
      <c r="U15" s="91">
        <f t="shared" si="4"/>
        <v>7</v>
      </c>
      <c r="V15" s="92">
        <v>54261</v>
      </c>
      <c r="W15" s="93">
        <v>4673</v>
      </c>
      <c r="X15" s="94">
        <f t="shared" si="5"/>
        <v>58934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17" customFormat="1" x14ac:dyDescent="0.3">
      <c r="A16" s="57" t="s">
        <v>17</v>
      </c>
      <c r="B16" s="95">
        <v>23</v>
      </c>
      <c r="C16" s="95">
        <v>2</v>
      </c>
      <c r="D16" s="95">
        <v>0</v>
      </c>
      <c r="E16" s="89">
        <f t="shared" si="0"/>
        <v>25</v>
      </c>
      <c r="F16" s="95">
        <v>0</v>
      </c>
      <c r="G16" s="95">
        <v>0</v>
      </c>
      <c r="H16" s="95">
        <v>0</v>
      </c>
      <c r="I16" s="89">
        <f t="shared" si="1"/>
        <v>0</v>
      </c>
      <c r="J16" s="95">
        <v>23</v>
      </c>
      <c r="K16" s="95">
        <v>2</v>
      </c>
      <c r="L16" s="95">
        <v>0</v>
      </c>
      <c r="M16" s="89">
        <f t="shared" si="2"/>
        <v>25</v>
      </c>
      <c r="N16" s="95">
        <v>1</v>
      </c>
      <c r="O16" s="95">
        <v>0</v>
      </c>
      <c r="P16" s="95">
        <v>0</v>
      </c>
      <c r="Q16" s="89">
        <f t="shared" si="3"/>
        <v>1</v>
      </c>
      <c r="R16" s="96">
        <v>0</v>
      </c>
      <c r="S16" s="96">
        <v>0</v>
      </c>
      <c r="T16" s="96">
        <v>0</v>
      </c>
      <c r="U16" s="91">
        <f t="shared" si="4"/>
        <v>0</v>
      </c>
      <c r="V16" s="97">
        <v>58355</v>
      </c>
      <c r="W16" s="98">
        <v>2651</v>
      </c>
      <c r="X16" s="99">
        <f t="shared" si="5"/>
        <v>61006</v>
      </c>
    </row>
    <row r="17" spans="1:53" s="24" customFormat="1" x14ac:dyDescent="0.3">
      <c r="A17" s="58" t="s">
        <v>18</v>
      </c>
      <c r="B17" s="88">
        <v>81</v>
      </c>
      <c r="C17" s="88">
        <v>106</v>
      </c>
      <c r="D17" s="88">
        <v>0</v>
      </c>
      <c r="E17" s="89">
        <f t="shared" si="0"/>
        <v>187</v>
      </c>
      <c r="F17" s="88">
        <v>0</v>
      </c>
      <c r="G17" s="88">
        <v>0</v>
      </c>
      <c r="H17" s="88">
        <v>0</v>
      </c>
      <c r="I17" s="89">
        <f t="shared" si="1"/>
        <v>0</v>
      </c>
      <c r="J17" s="88">
        <v>67</v>
      </c>
      <c r="K17" s="88">
        <v>100</v>
      </c>
      <c r="L17" s="88">
        <v>0</v>
      </c>
      <c r="M17" s="89">
        <f t="shared" si="2"/>
        <v>167</v>
      </c>
      <c r="N17" s="88">
        <v>6</v>
      </c>
      <c r="O17" s="88">
        <v>2</v>
      </c>
      <c r="P17" s="88">
        <v>0</v>
      </c>
      <c r="Q17" s="89">
        <f t="shared" si="3"/>
        <v>8</v>
      </c>
      <c r="R17" s="90">
        <v>18</v>
      </c>
      <c r="S17" s="90">
        <v>51</v>
      </c>
      <c r="T17" s="90">
        <v>0</v>
      </c>
      <c r="U17" s="91">
        <f t="shared" si="4"/>
        <v>69</v>
      </c>
      <c r="V17" s="92">
        <v>49101</v>
      </c>
      <c r="W17" s="93">
        <v>2277</v>
      </c>
      <c r="X17" s="94">
        <f t="shared" si="5"/>
        <v>51378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</row>
    <row r="18" spans="1:53" s="17" customFormat="1" x14ac:dyDescent="0.3">
      <c r="A18" s="57" t="s">
        <v>19</v>
      </c>
      <c r="B18" s="95">
        <v>41</v>
      </c>
      <c r="C18" s="95">
        <v>1</v>
      </c>
      <c r="D18" s="95">
        <v>0</v>
      </c>
      <c r="E18" s="89">
        <f t="shared" si="0"/>
        <v>42</v>
      </c>
      <c r="F18" s="95">
        <v>0</v>
      </c>
      <c r="G18" s="95">
        <v>0</v>
      </c>
      <c r="H18" s="95">
        <v>0</v>
      </c>
      <c r="I18" s="89">
        <f t="shared" si="1"/>
        <v>0</v>
      </c>
      <c r="J18" s="95">
        <v>9</v>
      </c>
      <c r="K18" s="95">
        <v>0</v>
      </c>
      <c r="L18" s="95">
        <v>0</v>
      </c>
      <c r="M18" s="89">
        <f t="shared" si="2"/>
        <v>9</v>
      </c>
      <c r="N18" s="95">
        <v>0</v>
      </c>
      <c r="O18" s="95">
        <v>0</v>
      </c>
      <c r="P18" s="95">
        <v>0</v>
      </c>
      <c r="Q18" s="89">
        <f t="shared" si="3"/>
        <v>0</v>
      </c>
      <c r="R18" s="96">
        <v>4</v>
      </c>
      <c r="S18" s="96">
        <v>0</v>
      </c>
      <c r="T18" s="96">
        <v>0</v>
      </c>
      <c r="U18" s="91">
        <f t="shared" si="4"/>
        <v>4</v>
      </c>
      <c r="V18" s="97">
        <v>29804</v>
      </c>
      <c r="W18" s="98">
        <v>555</v>
      </c>
      <c r="X18" s="99">
        <f t="shared" si="5"/>
        <v>30359</v>
      </c>
    </row>
    <row r="19" spans="1:53" s="25" customFormat="1" x14ac:dyDescent="0.3">
      <c r="A19" s="78" t="s">
        <v>44</v>
      </c>
      <c r="B19" s="88">
        <v>2205</v>
      </c>
      <c r="C19" s="88">
        <v>1241</v>
      </c>
      <c r="D19" s="88">
        <v>8</v>
      </c>
      <c r="E19" s="89">
        <f t="shared" si="0"/>
        <v>3454</v>
      </c>
      <c r="F19" s="88">
        <v>4</v>
      </c>
      <c r="G19" s="88">
        <v>84</v>
      </c>
      <c r="H19" s="88">
        <v>4</v>
      </c>
      <c r="I19" s="89">
        <f t="shared" si="1"/>
        <v>92</v>
      </c>
      <c r="J19" s="88">
        <v>1459</v>
      </c>
      <c r="K19" s="88">
        <v>907</v>
      </c>
      <c r="L19" s="88">
        <v>5</v>
      </c>
      <c r="M19" s="89">
        <f t="shared" si="2"/>
        <v>2371</v>
      </c>
      <c r="N19" s="88">
        <v>135</v>
      </c>
      <c r="O19" s="88">
        <v>43</v>
      </c>
      <c r="P19" s="88">
        <v>4</v>
      </c>
      <c r="Q19" s="89">
        <f t="shared" si="3"/>
        <v>182</v>
      </c>
      <c r="R19" s="90">
        <v>255</v>
      </c>
      <c r="S19" s="90">
        <v>372</v>
      </c>
      <c r="T19" s="90">
        <v>0</v>
      </c>
      <c r="U19" s="91">
        <f t="shared" si="4"/>
        <v>627</v>
      </c>
      <c r="V19" s="92">
        <v>686129</v>
      </c>
      <c r="W19" s="93">
        <v>32299</v>
      </c>
      <c r="X19" s="94">
        <f t="shared" si="5"/>
        <v>718428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17" customFormat="1" x14ac:dyDescent="0.3">
      <c r="A20" s="79" t="s">
        <v>20</v>
      </c>
      <c r="B20" s="95">
        <v>61</v>
      </c>
      <c r="C20" s="95">
        <v>44</v>
      </c>
      <c r="D20" s="95">
        <v>1</v>
      </c>
      <c r="E20" s="89">
        <f t="shared" si="0"/>
        <v>106</v>
      </c>
      <c r="F20" s="95">
        <v>1</v>
      </c>
      <c r="G20" s="95">
        <v>0</v>
      </c>
      <c r="H20" s="95">
        <v>0</v>
      </c>
      <c r="I20" s="89">
        <f t="shared" si="1"/>
        <v>1</v>
      </c>
      <c r="J20" s="95">
        <v>44</v>
      </c>
      <c r="K20" s="95">
        <v>36</v>
      </c>
      <c r="L20" s="95">
        <v>1</v>
      </c>
      <c r="M20" s="89">
        <f t="shared" si="2"/>
        <v>81</v>
      </c>
      <c r="N20" s="95">
        <v>10</v>
      </c>
      <c r="O20" s="95">
        <v>0</v>
      </c>
      <c r="P20" s="95">
        <v>0</v>
      </c>
      <c r="Q20" s="89">
        <f t="shared" si="3"/>
        <v>10</v>
      </c>
      <c r="R20" s="96">
        <v>4</v>
      </c>
      <c r="S20" s="96">
        <v>21</v>
      </c>
      <c r="T20" s="96">
        <v>0</v>
      </c>
      <c r="U20" s="91">
        <f t="shared" si="4"/>
        <v>25</v>
      </c>
      <c r="V20" s="97">
        <v>115445</v>
      </c>
      <c r="W20" s="98">
        <v>4541</v>
      </c>
      <c r="X20" s="99">
        <f t="shared" si="5"/>
        <v>119986</v>
      </c>
    </row>
    <row r="21" spans="1:53" s="25" customFormat="1" x14ac:dyDescent="0.3">
      <c r="A21" s="58" t="s">
        <v>21</v>
      </c>
      <c r="B21" s="88">
        <v>109</v>
      </c>
      <c r="C21" s="88">
        <v>6</v>
      </c>
      <c r="D21" s="88">
        <v>9</v>
      </c>
      <c r="E21" s="89">
        <f t="shared" si="0"/>
        <v>124</v>
      </c>
      <c r="F21" s="88">
        <v>0</v>
      </c>
      <c r="G21" s="88">
        <v>0</v>
      </c>
      <c r="H21" s="88">
        <v>0</v>
      </c>
      <c r="I21" s="89">
        <f t="shared" si="1"/>
        <v>0</v>
      </c>
      <c r="J21" s="88">
        <v>91</v>
      </c>
      <c r="K21" s="88">
        <v>4</v>
      </c>
      <c r="L21" s="88">
        <v>0</v>
      </c>
      <c r="M21" s="89">
        <f t="shared" si="2"/>
        <v>95</v>
      </c>
      <c r="N21" s="88">
        <v>3</v>
      </c>
      <c r="O21" s="88">
        <v>0</v>
      </c>
      <c r="P21" s="88">
        <v>0</v>
      </c>
      <c r="Q21" s="89">
        <f t="shared" si="3"/>
        <v>3</v>
      </c>
      <c r="R21" s="90">
        <v>6</v>
      </c>
      <c r="S21" s="90">
        <v>0</v>
      </c>
      <c r="T21" s="90">
        <v>0</v>
      </c>
      <c r="U21" s="91">
        <f t="shared" si="4"/>
        <v>6</v>
      </c>
      <c r="V21" s="92">
        <v>33642</v>
      </c>
      <c r="W21" s="93">
        <v>1574</v>
      </c>
      <c r="X21" s="94">
        <f t="shared" si="5"/>
        <v>35216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17" customFormat="1" x14ac:dyDescent="0.3">
      <c r="A22" s="57" t="s">
        <v>22</v>
      </c>
      <c r="B22" s="95">
        <v>9</v>
      </c>
      <c r="C22" s="95">
        <v>0</v>
      </c>
      <c r="D22" s="95">
        <v>9</v>
      </c>
      <c r="E22" s="89">
        <f t="shared" si="0"/>
        <v>18</v>
      </c>
      <c r="F22" s="95">
        <v>0</v>
      </c>
      <c r="G22" s="95">
        <v>0</v>
      </c>
      <c r="H22" s="95">
        <v>1</v>
      </c>
      <c r="I22" s="89">
        <f t="shared" si="1"/>
        <v>1</v>
      </c>
      <c r="J22" s="95">
        <v>8</v>
      </c>
      <c r="K22" s="95">
        <v>0</v>
      </c>
      <c r="L22" s="95">
        <v>9</v>
      </c>
      <c r="M22" s="89">
        <f t="shared" si="2"/>
        <v>17</v>
      </c>
      <c r="N22" s="95">
        <v>0</v>
      </c>
      <c r="O22" s="95">
        <v>0</v>
      </c>
      <c r="P22" s="95">
        <v>0</v>
      </c>
      <c r="Q22" s="89">
        <f t="shared" si="3"/>
        <v>0</v>
      </c>
      <c r="R22" s="96">
        <v>0</v>
      </c>
      <c r="S22" s="96">
        <v>0</v>
      </c>
      <c r="T22" s="96">
        <v>0</v>
      </c>
      <c r="U22" s="91">
        <f t="shared" si="4"/>
        <v>0</v>
      </c>
      <c r="V22" s="97">
        <v>19696</v>
      </c>
      <c r="W22" s="98">
        <v>1959</v>
      </c>
      <c r="X22" s="99">
        <f t="shared" si="5"/>
        <v>21655</v>
      </c>
    </row>
    <row r="23" spans="1:53" s="25" customFormat="1" x14ac:dyDescent="0.3">
      <c r="A23" s="78" t="s">
        <v>23</v>
      </c>
      <c r="B23" s="88">
        <v>165</v>
      </c>
      <c r="C23" s="88">
        <v>7</v>
      </c>
      <c r="D23" s="88">
        <v>0</v>
      </c>
      <c r="E23" s="89">
        <f t="shared" si="0"/>
        <v>172</v>
      </c>
      <c r="F23" s="88">
        <v>13</v>
      </c>
      <c r="G23" s="88">
        <v>1</v>
      </c>
      <c r="H23" s="88">
        <v>0</v>
      </c>
      <c r="I23" s="89">
        <f t="shared" si="1"/>
        <v>14</v>
      </c>
      <c r="J23" s="88">
        <v>141</v>
      </c>
      <c r="K23" s="88">
        <v>7</v>
      </c>
      <c r="L23" s="88">
        <v>0</v>
      </c>
      <c r="M23" s="89">
        <f t="shared" si="2"/>
        <v>148</v>
      </c>
      <c r="N23" s="88">
        <v>18</v>
      </c>
      <c r="O23" s="88">
        <v>1</v>
      </c>
      <c r="P23" s="88">
        <v>0</v>
      </c>
      <c r="Q23" s="89">
        <f t="shared" si="3"/>
        <v>19</v>
      </c>
      <c r="R23" s="90">
        <v>5</v>
      </c>
      <c r="S23" s="90">
        <v>18</v>
      </c>
      <c r="T23" s="90">
        <v>0</v>
      </c>
      <c r="U23" s="91">
        <f t="shared" si="4"/>
        <v>23</v>
      </c>
      <c r="V23" s="92">
        <v>60011</v>
      </c>
      <c r="W23" s="93">
        <v>2685</v>
      </c>
      <c r="X23" s="94">
        <f t="shared" si="5"/>
        <v>62696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26" customFormat="1" x14ac:dyDescent="0.3">
      <c r="A24" s="57" t="s">
        <v>24</v>
      </c>
      <c r="B24" s="95">
        <v>0</v>
      </c>
      <c r="C24" s="95">
        <v>0</v>
      </c>
      <c r="D24" s="95">
        <v>0</v>
      </c>
      <c r="E24" s="89">
        <f t="shared" si="0"/>
        <v>0</v>
      </c>
      <c r="F24" s="95">
        <v>0</v>
      </c>
      <c r="G24" s="95">
        <v>0</v>
      </c>
      <c r="H24" s="95">
        <v>0</v>
      </c>
      <c r="I24" s="89">
        <f t="shared" si="1"/>
        <v>0</v>
      </c>
      <c r="J24" s="95">
        <v>0</v>
      </c>
      <c r="K24" s="95">
        <v>0</v>
      </c>
      <c r="L24" s="95">
        <v>0</v>
      </c>
      <c r="M24" s="89">
        <f t="shared" si="2"/>
        <v>0</v>
      </c>
      <c r="N24" s="95">
        <v>0</v>
      </c>
      <c r="O24" s="95">
        <v>0</v>
      </c>
      <c r="P24" s="95">
        <v>0</v>
      </c>
      <c r="Q24" s="89">
        <f t="shared" si="3"/>
        <v>0</v>
      </c>
      <c r="R24" s="96">
        <v>0</v>
      </c>
      <c r="S24" s="96">
        <v>0</v>
      </c>
      <c r="T24" s="96">
        <v>0</v>
      </c>
      <c r="U24" s="91">
        <f t="shared" si="4"/>
        <v>0</v>
      </c>
      <c r="V24" s="97">
        <v>17021</v>
      </c>
      <c r="W24" s="98">
        <v>1148</v>
      </c>
      <c r="X24" s="99">
        <f t="shared" si="5"/>
        <v>18169</v>
      </c>
    </row>
    <row r="25" spans="1:53" s="24" customFormat="1" x14ac:dyDescent="0.3">
      <c r="A25" s="58" t="s">
        <v>25</v>
      </c>
      <c r="B25" s="88">
        <v>108</v>
      </c>
      <c r="C25" s="88">
        <v>11</v>
      </c>
      <c r="D25" s="88">
        <v>0</v>
      </c>
      <c r="E25" s="89">
        <f t="shared" si="0"/>
        <v>119</v>
      </c>
      <c r="F25" s="88">
        <v>0</v>
      </c>
      <c r="G25" s="88">
        <v>0</v>
      </c>
      <c r="H25" s="88">
        <v>0</v>
      </c>
      <c r="I25" s="89">
        <f t="shared" si="1"/>
        <v>0</v>
      </c>
      <c r="J25" s="88">
        <v>78</v>
      </c>
      <c r="K25" s="88">
        <v>9</v>
      </c>
      <c r="L25" s="88">
        <v>0</v>
      </c>
      <c r="M25" s="89">
        <f t="shared" si="2"/>
        <v>87</v>
      </c>
      <c r="N25" s="88">
        <v>1</v>
      </c>
      <c r="O25" s="88">
        <v>0</v>
      </c>
      <c r="P25" s="88">
        <v>0</v>
      </c>
      <c r="Q25" s="89">
        <f t="shared" si="3"/>
        <v>1</v>
      </c>
      <c r="R25" s="90">
        <v>5</v>
      </c>
      <c r="S25" s="90">
        <v>0</v>
      </c>
      <c r="T25" s="90">
        <v>0</v>
      </c>
      <c r="U25" s="91">
        <f t="shared" si="4"/>
        <v>5</v>
      </c>
      <c r="V25" s="92">
        <v>51911</v>
      </c>
      <c r="W25" s="93">
        <v>1212</v>
      </c>
      <c r="X25" s="94">
        <f t="shared" si="5"/>
        <v>53123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1:53" s="27" customFormat="1" x14ac:dyDescent="0.3">
      <c r="A26" s="57" t="s">
        <v>26</v>
      </c>
      <c r="B26" s="95">
        <v>39</v>
      </c>
      <c r="C26" s="95">
        <v>1</v>
      </c>
      <c r="D26" s="95">
        <v>0</v>
      </c>
      <c r="E26" s="89">
        <f t="shared" si="0"/>
        <v>40</v>
      </c>
      <c r="F26" s="95">
        <v>0</v>
      </c>
      <c r="G26" s="95">
        <v>0</v>
      </c>
      <c r="H26" s="95">
        <v>0</v>
      </c>
      <c r="I26" s="89">
        <f t="shared" si="1"/>
        <v>0</v>
      </c>
      <c r="J26" s="95">
        <v>28</v>
      </c>
      <c r="K26" s="95">
        <v>1</v>
      </c>
      <c r="L26" s="95">
        <v>0</v>
      </c>
      <c r="M26" s="89">
        <f t="shared" si="2"/>
        <v>29</v>
      </c>
      <c r="N26" s="95">
        <v>2</v>
      </c>
      <c r="O26" s="95">
        <v>0</v>
      </c>
      <c r="P26" s="95">
        <v>0</v>
      </c>
      <c r="Q26" s="89">
        <f t="shared" si="3"/>
        <v>2</v>
      </c>
      <c r="R26" s="96">
        <v>0</v>
      </c>
      <c r="S26" s="96">
        <v>0</v>
      </c>
      <c r="T26" s="96">
        <v>0</v>
      </c>
      <c r="U26" s="91">
        <f t="shared" si="4"/>
        <v>0</v>
      </c>
      <c r="V26" s="97">
        <v>46000</v>
      </c>
      <c r="W26" s="98">
        <v>2438</v>
      </c>
      <c r="X26" s="99">
        <f t="shared" si="5"/>
        <v>48438</v>
      </c>
    </row>
    <row r="27" spans="1:53" s="23" customFormat="1" x14ac:dyDescent="0.3">
      <c r="A27" s="58" t="s">
        <v>51</v>
      </c>
      <c r="B27" s="88">
        <v>24</v>
      </c>
      <c r="C27" s="88">
        <v>0</v>
      </c>
      <c r="D27" s="88">
        <v>0</v>
      </c>
      <c r="E27" s="89">
        <f t="shared" si="0"/>
        <v>24</v>
      </c>
      <c r="F27" s="88">
        <v>0</v>
      </c>
      <c r="G27" s="88">
        <v>0</v>
      </c>
      <c r="H27" s="88">
        <v>0</v>
      </c>
      <c r="I27" s="89">
        <f t="shared" si="1"/>
        <v>0</v>
      </c>
      <c r="J27" s="88">
        <v>20</v>
      </c>
      <c r="K27" s="88">
        <v>0</v>
      </c>
      <c r="L27" s="88">
        <v>0</v>
      </c>
      <c r="M27" s="89">
        <f t="shared" si="2"/>
        <v>20</v>
      </c>
      <c r="N27" s="88">
        <v>2</v>
      </c>
      <c r="O27" s="88">
        <v>0</v>
      </c>
      <c r="P27" s="88">
        <v>0</v>
      </c>
      <c r="Q27" s="89">
        <f t="shared" si="3"/>
        <v>2</v>
      </c>
      <c r="R27" s="90">
        <v>4</v>
      </c>
      <c r="S27" s="90">
        <v>0</v>
      </c>
      <c r="T27" s="90">
        <v>0</v>
      </c>
      <c r="U27" s="91">
        <f t="shared" si="4"/>
        <v>4</v>
      </c>
      <c r="V27" s="92">
        <v>32536</v>
      </c>
      <c r="W27" s="93">
        <v>756</v>
      </c>
      <c r="X27" s="94">
        <f t="shared" si="5"/>
        <v>33292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26" customFormat="1" x14ac:dyDescent="0.3">
      <c r="A28" s="57" t="s">
        <v>28</v>
      </c>
      <c r="B28" s="95">
        <v>10</v>
      </c>
      <c r="C28" s="95">
        <v>0</v>
      </c>
      <c r="D28" s="95">
        <v>0</v>
      </c>
      <c r="E28" s="89">
        <f t="shared" si="0"/>
        <v>10</v>
      </c>
      <c r="F28" s="95">
        <v>0</v>
      </c>
      <c r="G28" s="95">
        <v>0</v>
      </c>
      <c r="H28" s="95">
        <v>0</v>
      </c>
      <c r="I28" s="89">
        <f t="shared" si="1"/>
        <v>0</v>
      </c>
      <c r="J28" s="95">
        <v>8</v>
      </c>
      <c r="K28" s="95">
        <v>0</v>
      </c>
      <c r="L28" s="95">
        <v>0</v>
      </c>
      <c r="M28" s="89">
        <f t="shared" si="2"/>
        <v>8</v>
      </c>
      <c r="N28" s="95">
        <v>0</v>
      </c>
      <c r="O28" s="95">
        <v>0</v>
      </c>
      <c r="P28" s="95">
        <v>0</v>
      </c>
      <c r="Q28" s="89">
        <f t="shared" si="3"/>
        <v>0</v>
      </c>
      <c r="R28" s="96">
        <v>1</v>
      </c>
      <c r="S28" s="96">
        <v>0</v>
      </c>
      <c r="T28" s="96">
        <v>0</v>
      </c>
      <c r="U28" s="91">
        <f t="shared" si="4"/>
        <v>1</v>
      </c>
      <c r="V28" s="97">
        <v>14873</v>
      </c>
      <c r="W28" s="98">
        <v>795</v>
      </c>
      <c r="X28" s="99">
        <f t="shared" si="5"/>
        <v>15668</v>
      </c>
    </row>
    <row r="29" spans="1:53" s="24" customFormat="1" x14ac:dyDescent="0.3">
      <c r="A29" s="78" t="s">
        <v>29</v>
      </c>
      <c r="B29" s="88">
        <v>440</v>
      </c>
      <c r="C29" s="88">
        <v>253</v>
      </c>
      <c r="D29" s="88">
        <v>1</v>
      </c>
      <c r="E29" s="89">
        <f t="shared" si="0"/>
        <v>694</v>
      </c>
      <c r="F29" s="88">
        <v>0</v>
      </c>
      <c r="G29" s="88">
        <v>0</v>
      </c>
      <c r="H29" s="88">
        <v>0</v>
      </c>
      <c r="I29" s="89">
        <f t="shared" si="1"/>
        <v>0</v>
      </c>
      <c r="J29" s="88">
        <v>429</v>
      </c>
      <c r="K29" s="88">
        <v>250</v>
      </c>
      <c r="L29" s="88">
        <v>1</v>
      </c>
      <c r="M29" s="89">
        <f t="shared" si="2"/>
        <v>680</v>
      </c>
      <c r="N29" s="88">
        <v>17</v>
      </c>
      <c r="O29" s="88">
        <v>1</v>
      </c>
      <c r="P29" s="88">
        <v>0</v>
      </c>
      <c r="Q29" s="89">
        <f t="shared" si="3"/>
        <v>18</v>
      </c>
      <c r="R29" s="90">
        <v>116</v>
      </c>
      <c r="S29" s="90">
        <v>102</v>
      </c>
      <c r="T29" s="90">
        <v>0</v>
      </c>
      <c r="U29" s="91">
        <f>SUM(R29:T29)</f>
        <v>218</v>
      </c>
      <c r="V29" s="92">
        <v>320315</v>
      </c>
      <c r="W29" s="93">
        <v>11188</v>
      </c>
      <c r="X29" s="94">
        <f t="shared" si="5"/>
        <v>331503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</row>
    <row r="30" spans="1:53" s="17" customFormat="1" x14ac:dyDescent="0.3">
      <c r="A30" s="57" t="s">
        <v>30</v>
      </c>
      <c r="B30" s="95">
        <v>2</v>
      </c>
      <c r="C30" s="95">
        <v>1</v>
      </c>
      <c r="D30" s="95">
        <v>0</v>
      </c>
      <c r="E30" s="89">
        <f t="shared" si="0"/>
        <v>3</v>
      </c>
      <c r="F30" s="95">
        <v>0</v>
      </c>
      <c r="G30" s="95">
        <v>0</v>
      </c>
      <c r="H30" s="95">
        <v>0</v>
      </c>
      <c r="I30" s="89">
        <f t="shared" si="1"/>
        <v>0</v>
      </c>
      <c r="J30" s="95">
        <v>2</v>
      </c>
      <c r="K30" s="95">
        <v>1</v>
      </c>
      <c r="L30" s="95">
        <v>0</v>
      </c>
      <c r="M30" s="89">
        <f t="shared" si="2"/>
        <v>3</v>
      </c>
      <c r="N30" s="95">
        <v>5</v>
      </c>
      <c r="O30" s="95">
        <v>0</v>
      </c>
      <c r="P30" s="95">
        <v>0</v>
      </c>
      <c r="Q30" s="89">
        <f t="shared" si="3"/>
        <v>5</v>
      </c>
      <c r="R30" s="96">
        <v>0</v>
      </c>
      <c r="S30" s="96">
        <v>0</v>
      </c>
      <c r="T30" s="96">
        <v>0</v>
      </c>
      <c r="U30" s="91">
        <f t="shared" si="4"/>
        <v>0</v>
      </c>
      <c r="V30" s="97">
        <v>16971</v>
      </c>
      <c r="W30" s="98">
        <v>1828</v>
      </c>
      <c r="X30" s="99">
        <f t="shared" si="5"/>
        <v>18799</v>
      </c>
    </row>
    <row r="31" spans="1:53" s="23" customFormat="1" x14ac:dyDescent="0.3">
      <c r="A31" s="58" t="s">
        <v>31</v>
      </c>
      <c r="B31" s="88">
        <v>98</v>
      </c>
      <c r="C31" s="88">
        <v>16</v>
      </c>
      <c r="D31" s="88">
        <v>3</v>
      </c>
      <c r="E31" s="89">
        <f t="shared" si="0"/>
        <v>117</v>
      </c>
      <c r="F31" s="88">
        <v>0</v>
      </c>
      <c r="G31" s="88">
        <v>0</v>
      </c>
      <c r="H31" s="88">
        <v>0</v>
      </c>
      <c r="I31" s="89">
        <f t="shared" si="1"/>
        <v>0</v>
      </c>
      <c r="J31" s="88">
        <v>69</v>
      </c>
      <c r="K31" s="88">
        <v>16</v>
      </c>
      <c r="L31" s="88">
        <v>3</v>
      </c>
      <c r="M31" s="89">
        <f t="shared" si="2"/>
        <v>88</v>
      </c>
      <c r="N31" s="88">
        <v>34</v>
      </c>
      <c r="O31" s="88">
        <v>2</v>
      </c>
      <c r="P31" s="88">
        <v>1</v>
      </c>
      <c r="Q31" s="89">
        <f t="shared" si="3"/>
        <v>37</v>
      </c>
      <c r="R31" s="90">
        <v>1</v>
      </c>
      <c r="S31" s="90">
        <v>3</v>
      </c>
      <c r="T31" s="90">
        <v>0</v>
      </c>
      <c r="U31" s="91">
        <f t="shared" si="4"/>
        <v>4</v>
      </c>
      <c r="V31" s="92">
        <v>66790</v>
      </c>
      <c r="W31" s="93">
        <v>2365</v>
      </c>
      <c r="X31" s="94">
        <f t="shared" si="5"/>
        <v>69155</v>
      </c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s="27" customFormat="1" x14ac:dyDescent="0.3">
      <c r="A32" s="57" t="s">
        <v>32</v>
      </c>
      <c r="B32" s="95">
        <v>1</v>
      </c>
      <c r="C32" s="95">
        <v>0</v>
      </c>
      <c r="D32" s="95">
        <v>0</v>
      </c>
      <c r="E32" s="89">
        <f t="shared" si="0"/>
        <v>1</v>
      </c>
      <c r="F32" s="95">
        <v>0</v>
      </c>
      <c r="G32" s="95">
        <v>0</v>
      </c>
      <c r="H32" s="95">
        <v>0</v>
      </c>
      <c r="I32" s="89">
        <f t="shared" si="1"/>
        <v>0</v>
      </c>
      <c r="J32" s="95">
        <v>0</v>
      </c>
      <c r="K32" s="95">
        <v>0</v>
      </c>
      <c r="L32" s="95">
        <v>0</v>
      </c>
      <c r="M32" s="89">
        <f t="shared" si="2"/>
        <v>0</v>
      </c>
      <c r="N32" s="95">
        <v>1</v>
      </c>
      <c r="O32" s="95">
        <v>0</v>
      </c>
      <c r="P32" s="95">
        <v>0</v>
      </c>
      <c r="Q32" s="89">
        <f t="shared" si="3"/>
        <v>1</v>
      </c>
      <c r="R32" s="96">
        <v>0</v>
      </c>
      <c r="S32" s="96">
        <v>0</v>
      </c>
      <c r="T32" s="96">
        <v>0</v>
      </c>
      <c r="U32" s="91">
        <f t="shared" si="4"/>
        <v>0</v>
      </c>
      <c r="V32" s="97">
        <v>7859</v>
      </c>
      <c r="W32" s="98">
        <v>530</v>
      </c>
      <c r="X32" s="99">
        <f t="shared" si="5"/>
        <v>8389</v>
      </c>
    </row>
    <row r="33" spans="1:53" s="23" customFormat="1" x14ac:dyDescent="0.3">
      <c r="A33" s="78" t="s">
        <v>33</v>
      </c>
      <c r="B33" s="88">
        <v>234</v>
      </c>
      <c r="C33" s="88">
        <v>219</v>
      </c>
      <c r="D33" s="88">
        <v>2</v>
      </c>
      <c r="E33" s="89">
        <f t="shared" si="0"/>
        <v>455</v>
      </c>
      <c r="F33" s="88">
        <v>3</v>
      </c>
      <c r="G33" s="88">
        <v>35</v>
      </c>
      <c r="H33" s="88">
        <v>0</v>
      </c>
      <c r="I33" s="89">
        <f t="shared" si="1"/>
        <v>38</v>
      </c>
      <c r="J33" s="88">
        <v>271</v>
      </c>
      <c r="K33" s="88">
        <v>169</v>
      </c>
      <c r="L33" s="88">
        <v>2</v>
      </c>
      <c r="M33" s="89">
        <f t="shared" si="2"/>
        <v>442</v>
      </c>
      <c r="N33" s="88">
        <v>56</v>
      </c>
      <c r="O33" s="88">
        <v>29</v>
      </c>
      <c r="P33" s="88">
        <v>0</v>
      </c>
      <c r="Q33" s="89">
        <f t="shared" si="3"/>
        <v>85</v>
      </c>
      <c r="R33" s="90">
        <v>10</v>
      </c>
      <c r="S33" s="90">
        <v>55</v>
      </c>
      <c r="T33" s="90">
        <v>0</v>
      </c>
      <c r="U33" s="91">
        <f t="shared" si="4"/>
        <v>65</v>
      </c>
      <c r="V33" s="92">
        <v>298159</v>
      </c>
      <c r="W33" s="93">
        <v>12288</v>
      </c>
      <c r="X33" s="94">
        <f t="shared" si="5"/>
        <v>310447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s="26" customFormat="1" x14ac:dyDescent="0.3">
      <c r="A34" s="57" t="s">
        <v>34</v>
      </c>
      <c r="B34" s="95">
        <v>169</v>
      </c>
      <c r="C34" s="95">
        <v>166</v>
      </c>
      <c r="D34" s="95">
        <v>1</v>
      </c>
      <c r="E34" s="89">
        <f t="shared" si="0"/>
        <v>336</v>
      </c>
      <c r="F34" s="95">
        <v>0</v>
      </c>
      <c r="G34" s="95">
        <v>0</v>
      </c>
      <c r="H34" s="95">
        <v>0</v>
      </c>
      <c r="I34" s="89">
        <f t="shared" si="1"/>
        <v>0</v>
      </c>
      <c r="J34" s="95">
        <v>145</v>
      </c>
      <c r="K34" s="95">
        <v>152</v>
      </c>
      <c r="L34" s="95">
        <v>1</v>
      </c>
      <c r="M34" s="89">
        <f t="shared" si="2"/>
        <v>298</v>
      </c>
      <c r="N34" s="95">
        <v>18</v>
      </c>
      <c r="O34" s="95">
        <v>8</v>
      </c>
      <c r="P34" s="95">
        <v>0</v>
      </c>
      <c r="Q34" s="89">
        <f t="shared" si="3"/>
        <v>26</v>
      </c>
      <c r="R34" s="96">
        <v>12</v>
      </c>
      <c r="S34" s="96">
        <v>106</v>
      </c>
      <c r="T34" s="96">
        <v>0</v>
      </c>
      <c r="U34" s="91">
        <f t="shared" si="4"/>
        <v>118</v>
      </c>
      <c r="V34" s="97">
        <v>203144</v>
      </c>
      <c r="W34" s="98">
        <v>11182</v>
      </c>
      <c r="X34" s="99">
        <f t="shared" si="5"/>
        <v>214326</v>
      </c>
    </row>
    <row r="35" spans="1:53" s="24" customFormat="1" x14ac:dyDescent="0.3">
      <c r="A35" s="78" t="s">
        <v>35</v>
      </c>
      <c r="B35" s="88">
        <v>22</v>
      </c>
      <c r="C35" s="88">
        <v>0</v>
      </c>
      <c r="D35" s="88">
        <v>0</v>
      </c>
      <c r="E35" s="89">
        <f t="shared" si="0"/>
        <v>22</v>
      </c>
      <c r="F35" s="88">
        <v>0</v>
      </c>
      <c r="G35" s="88">
        <v>0</v>
      </c>
      <c r="H35" s="88">
        <v>0</v>
      </c>
      <c r="I35" s="89">
        <f t="shared" si="1"/>
        <v>0</v>
      </c>
      <c r="J35" s="88">
        <v>19</v>
      </c>
      <c r="K35" s="88">
        <v>0</v>
      </c>
      <c r="L35" s="88">
        <v>0</v>
      </c>
      <c r="M35" s="89">
        <f t="shared" si="2"/>
        <v>19</v>
      </c>
      <c r="N35" s="88">
        <v>6</v>
      </c>
      <c r="O35" s="88">
        <v>0</v>
      </c>
      <c r="P35" s="88">
        <v>0</v>
      </c>
      <c r="Q35" s="89">
        <f t="shared" si="3"/>
        <v>6</v>
      </c>
      <c r="R35" s="90">
        <v>3</v>
      </c>
      <c r="S35" s="90">
        <v>0</v>
      </c>
      <c r="T35" s="90">
        <v>0</v>
      </c>
      <c r="U35" s="91">
        <f t="shared" si="4"/>
        <v>3</v>
      </c>
      <c r="V35" s="92">
        <v>40208</v>
      </c>
      <c r="W35" s="93">
        <v>1539</v>
      </c>
      <c r="X35" s="94">
        <f t="shared" si="5"/>
        <v>41747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1:53" s="27" customFormat="1" x14ac:dyDescent="0.3">
      <c r="A36" s="79" t="s">
        <v>36</v>
      </c>
      <c r="B36" s="95">
        <v>164</v>
      </c>
      <c r="C36" s="95">
        <v>28</v>
      </c>
      <c r="D36" s="95">
        <v>1</v>
      </c>
      <c r="E36" s="89">
        <f t="shared" si="0"/>
        <v>193</v>
      </c>
      <c r="F36" s="95">
        <v>0</v>
      </c>
      <c r="G36" s="95">
        <v>0</v>
      </c>
      <c r="H36" s="95">
        <v>0</v>
      </c>
      <c r="I36" s="89">
        <f t="shared" si="1"/>
        <v>0</v>
      </c>
      <c r="J36" s="95">
        <v>71</v>
      </c>
      <c r="K36" s="95">
        <v>15</v>
      </c>
      <c r="L36" s="95">
        <v>1</v>
      </c>
      <c r="M36" s="89">
        <f t="shared" si="2"/>
        <v>87</v>
      </c>
      <c r="N36" s="95">
        <v>35</v>
      </c>
      <c r="O36" s="95">
        <v>13</v>
      </c>
      <c r="P36" s="95">
        <v>2</v>
      </c>
      <c r="Q36" s="89">
        <f t="shared" si="3"/>
        <v>50</v>
      </c>
      <c r="R36" s="96">
        <v>10</v>
      </c>
      <c r="S36" s="96">
        <v>22</v>
      </c>
      <c r="T36" s="96">
        <v>0</v>
      </c>
      <c r="U36" s="91">
        <f t="shared" si="4"/>
        <v>32</v>
      </c>
      <c r="V36" s="97">
        <v>119884</v>
      </c>
      <c r="W36" s="98">
        <v>7241</v>
      </c>
      <c r="X36" s="99">
        <f t="shared" si="5"/>
        <v>127125</v>
      </c>
    </row>
    <row r="37" spans="1:53" s="24" customFormat="1" x14ac:dyDescent="0.3">
      <c r="A37" s="78" t="s">
        <v>37</v>
      </c>
      <c r="B37" s="88">
        <v>6</v>
      </c>
      <c r="C37" s="88">
        <v>0</v>
      </c>
      <c r="D37" s="88">
        <v>0</v>
      </c>
      <c r="E37" s="89">
        <f t="shared" si="0"/>
        <v>6</v>
      </c>
      <c r="F37" s="88">
        <v>0</v>
      </c>
      <c r="G37" s="88">
        <v>0</v>
      </c>
      <c r="H37" s="88">
        <v>0</v>
      </c>
      <c r="I37" s="89">
        <f t="shared" si="1"/>
        <v>0</v>
      </c>
      <c r="J37" s="88">
        <v>3</v>
      </c>
      <c r="K37" s="88">
        <v>0</v>
      </c>
      <c r="L37" s="88">
        <v>0</v>
      </c>
      <c r="M37" s="89">
        <f t="shared" si="2"/>
        <v>3</v>
      </c>
      <c r="N37" s="88">
        <v>0</v>
      </c>
      <c r="O37" s="88">
        <v>0</v>
      </c>
      <c r="P37" s="88">
        <v>0</v>
      </c>
      <c r="Q37" s="89">
        <f t="shared" si="3"/>
        <v>0</v>
      </c>
      <c r="R37" s="90">
        <v>2</v>
      </c>
      <c r="S37" s="90">
        <v>0</v>
      </c>
      <c r="T37" s="90">
        <v>0</v>
      </c>
      <c r="U37" s="91">
        <f t="shared" si="4"/>
        <v>2</v>
      </c>
      <c r="V37" s="92">
        <v>4255</v>
      </c>
      <c r="W37" s="93">
        <v>297</v>
      </c>
      <c r="X37" s="94">
        <f t="shared" si="5"/>
        <v>4552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:53" s="27" customFormat="1" x14ac:dyDescent="0.3">
      <c r="A38" s="57" t="s">
        <v>38</v>
      </c>
      <c r="B38" s="95">
        <v>23</v>
      </c>
      <c r="C38" s="95">
        <v>1</v>
      </c>
      <c r="D38" s="95">
        <v>0</v>
      </c>
      <c r="E38" s="89">
        <f t="shared" si="0"/>
        <v>24</v>
      </c>
      <c r="F38" s="95">
        <v>0</v>
      </c>
      <c r="G38" s="95">
        <v>0</v>
      </c>
      <c r="H38" s="95">
        <v>0</v>
      </c>
      <c r="I38" s="89">
        <f t="shared" si="1"/>
        <v>0</v>
      </c>
      <c r="J38" s="95">
        <v>21</v>
      </c>
      <c r="K38" s="95">
        <v>0</v>
      </c>
      <c r="L38" s="95">
        <v>0</v>
      </c>
      <c r="M38" s="89">
        <f t="shared" si="2"/>
        <v>21</v>
      </c>
      <c r="N38" s="95">
        <v>0</v>
      </c>
      <c r="O38" s="95">
        <v>0</v>
      </c>
      <c r="P38" s="95">
        <v>0</v>
      </c>
      <c r="Q38" s="89">
        <f t="shared" si="3"/>
        <v>0</v>
      </c>
      <c r="R38" s="96">
        <v>0</v>
      </c>
      <c r="S38" s="96">
        <v>0</v>
      </c>
      <c r="T38" s="96">
        <v>0</v>
      </c>
      <c r="U38" s="91">
        <f t="shared" si="4"/>
        <v>0</v>
      </c>
      <c r="V38" s="97">
        <v>26846</v>
      </c>
      <c r="W38" s="98">
        <v>1682</v>
      </c>
      <c r="X38" s="99">
        <f t="shared" si="5"/>
        <v>28528</v>
      </c>
    </row>
    <row r="39" spans="1:53" s="23" customFormat="1" x14ac:dyDescent="0.3">
      <c r="A39" s="58" t="s">
        <v>39</v>
      </c>
      <c r="B39" s="88">
        <v>166</v>
      </c>
      <c r="C39" s="88">
        <v>22</v>
      </c>
      <c r="D39" s="88">
        <v>0</v>
      </c>
      <c r="E39" s="89">
        <f t="shared" si="0"/>
        <v>188</v>
      </c>
      <c r="F39" s="88">
        <v>0</v>
      </c>
      <c r="G39" s="88">
        <v>0</v>
      </c>
      <c r="H39" s="88">
        <v>0</v>
      </c>
      <c r="I39" s="89">
        <f t="shared" si="1"/>
        <v>0</v>
      </c>
      <c r="J39" s="88">
        <v>73</v>
      </c>
      <c r="K39" s="88">
        <v>6</v>
      </c>
      <c r="L39" s="88">
        <v>0</v>
      </c>
      <c r="M39" s="89">
        <f t="shared" si="2"/>
        <v>79</v>
      </c>
      <c r="N39" s="88">
        <v>2</v>
      </c>
      <c r="O39" s="88">
        <v>0</v>
      </c>
      <c r="P39" s="88">
        <v>0</v>
      </c>
      <c r="Q39" s="89">
        <f t="shared" si="3"/>
        <v>2</v>
      </c>
      <c r="R39" s="90">
        <v>0</v>
      </c>
      <c r="S39" s="90">
        <v>1</v>
      </c>
      <c r="T39" s="90">
        <v>0</v>
      </c>
      <c r="U39" s="91">
        <f t="shared" si="4"/>
        <v>1</v>
      </c>
      <c r="V39" s="92">
        <v>107129</v>
      </c>
      <c r="W39" s="93">
        <v>5518</v>
      </c>
      <c r="X39" s="94">
        <f t="shared" si="5"/>
        <v>112647</v>
      </c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s="17" customFormat="1" x14ac:dyDescent="0.3">
      <c r="A40" s="57" t="s">
        <v>50</v>
      </c>
      <c r="B40" s="95">
        <v>6</v>
      </c>
      <c r="C40" s="95">
        <v>0</v>
      </c>
      <c r="D40" s="95">
        <v>0</v>
      </c>
      <c r="E40" s="89">
        <f t="shared" si="0"/>
        <v>6</v>
      </c>
      <c r="F40" s="95">
        <v>0</v>
      </c>
      <c r="G40" s="95">
        <v>0</v>
      </c>
      <c r="H40" s="95">
        <v>0</v>
      </c>
      <c r="I40" s="89">
        <f t="shared" si="1"/>
        <v>0</v>
      </c>
      <c r="J40" s="95">
        <v>6</v>
      </c>
      <c r="K40" s="95">
        <v>0</v>
      </c>
      <c r="L40" s="95">
        <v>0</v>
      </c>
      <c r="M40" s="89">
        <f t="shared" si="2"/>
        <v>6</v>
      </c>
      <c r="N40" s="95">
        <v>0</v>
      </c>
      <c r="O40" s="95">
        <v>0</v>
      </c>
      <c r="P40" s="95">
        <v>0</v>
      </c>
      <c r="Q40" s="89">
        <f t="shared" si="3"/>
        <v>0</v>
      </c>
      <c r="R40" s="96">
        <v>0</v>
      </c>
      <c r="S40" s="96">
        <v>0</v>
      </c>
      <c r="T40" s="96">
        <v>0</v>
      </c>
      <c r="U40" s="91">
        <f t="shared" si="4"/>
        <v>0</v>
      </c>
      <c r="V40" s="97">
        <v>35621</v>
      </c>
      <c r="W40" s="98">
        <v>1769</v>
      </c>
      <c r="X40" s="99">
        <f t="shared" si="5"/>
        <v>37390</v>
      </c>
    </row>
    <row r="41" spans="1:53" s="24" customFormat="1" ht="15" thickBot="1" x14ac:dyDescent="0.35">
      <c r="A41" s="134" t="s">
        <v>57</v>
      </c>
      <c r="B41" s="100">
        <v>14</v>
      </c>
      <c r="C41" s="100">
        <v>14</v>
      </c>
      <c r="D41" s="100">
        <v>0</v>
      </c>
      <c r="E41" s="101">
        <f t="shared" si="0"/>
        <v>28</v>
      </c>
      <c r="F41" s="100">
        <v>0</v>
      </c>
      <c r="G41" s="100">
        <v>0</v>
      </c>
      <c r="H41" s="100">
        <v>0</v>
      </c>
      <c r="I41" s="101">
        <f t="shared" si="1"/>
        <v>0</v>
      </c>
      <c r="J41" s="100">
        <v>13</v>
      </c>
      <c r="K41" s="100">
        <v>2</v>
      </c>
      <c r="L41" s="100">
        <v>0</v>
      </c>
      <c r="M41" s="101">
        <f t="shared" si="2"/>
        <v>15</v>
      </c>
      <c r="N41" s="100">
        <v>9</v>
      </c>
      <c r="O41" s="100">
        <v>2</v>
      </c>
      <c r="P41" s="100">
        <v>0</v>
      </c>
      <c r="Q41" s="101">
        <f t="shared" si="3"/>
        <v>11</v>
      </c>
      <c r="R41" s="102">
        <v>1</v>
      </c>
      <c r="S41" s="102">
        <v>12</v>
      </c>
      <c r="T41" s="102">
        <v>0</v>
      </c>
      <c r="U41" s="103">
        <f t="shared" si="4"/>
        <v>13</v>
      </c>
      <c r="V41" s="104">
        <v>102498</v>
      </c>
      <c r="W41" s="105">
        <v>3889</v>
      </c>
      <c r="X41" s="106">
        <f t="shared" si="5"/>
        <v>106387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:53" ht="15" thickTop="1" x14ac:dyDescent="0.3">
      <c r="A42" s="26"/>
      <c r="B42" s="31"/>
      <c r="C42" s="31"/>
      <c r="D42" s="31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17"/>
      <c r="S42" s="17"/>
      <c r="T42" s="17"/>
      <c r="U42" s="17"/>
    </row>
    <row r="43" spans="1:53" x14ac:dyDescent="0.3">
      <c r="A43" s="26"/>
      <c r="B43" s="31"/>
      <c r="C43" s="31"/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17"/>
      <c r="S43" s="17"/>
      <c r="T43" s="17"/>
      <c r="U43" s="17"/>
    </row>
    <row r="44" spans="1:53" x14ac:dyDescent="0.3">
      <c r="A44" s="26"/>
      <c r="B44" s="31"/>
      <c r="C44" s="31"/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17"/>
      <c r="S44" s="17"/>
      <c r="T44" s="17"/>
      <c r="U44" s="17"/>
    </row>
    <row r="45" spans="1:53" x14ac:dyDescent="0.3">
      <c r="A45" s="26"/>
      <c r="B45" s="31"/>
      <c r="C45" s="31"/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17"/>
      <c r="S45" s="17"/>
      <c r="T45" s="17"/>
      <c r="U45" s="17"/>
    </row>
    <row r="46" spans="1:53" x14ac:dyDescent="0.3">
      <c r="A46" s="26"/>
      <c r="B46" s="31"/>
      <c r="C46" s="31"/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7"/>
      <c r="S46" s="17"/>
      <c r="T46" s="17"/>
      <c r="U46" s="17"/>
    </row>
    <row r="47" spans="1:53" x14ac:dyDescent="0.3">
      <c r="A47" s="26"/>
      <c r="B47" s="31"/>
      <c r="C47" s="31"/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17"/>
      <c r="S47" s="17"/>
      <c r="T47" s="17"/>
      <c r="U47" s="17"/>
    </row>
    <row r="48" spans="1:53" x14ac:dyDescent="0.3">
      <c r="A48" s="26"/>
      <c r="B48" s="31"/>
      <c r="C48" s="31"/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17"/>
      <c r="S48" s="17"/>
      <c r="T48" s="17"/>
      <c r="U48" s="17"/>
    </row>
    <row r="49" spans="1:21" x14ac:dyDescent="0.3">
      <c r="A49" s="26"/>
      <c r="B49" s="31"/>
      <c r="C49" s="31"/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17"/>
      <c r="S49" s="17"/>
      <c r="T49" s="17"/>
      <c r="U49" s="17"/>
    </row>
    <row r="50" spans="1:21" x14ac:dyDescent="0.3">
      <c r="A50" s="26"/>
      <c r="B50" s="31"/>
      <c r="C50" s="31"/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17"/>
      <c r="S50" s="17"/>
      <c r="T50" s="17"/>
      <c r="U50" s="17"/>
    </row>
    <row r="51" spans="1:21" x14ac:dyDescent="0.3">
      <c r="A51" s="26"/>
      <c r="B51" s="31"/>
      <c r="C51" s="31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17"/>
      <c r="S51" s="17"/>
      <c r="T51" s="17"/>
      <c r="U51" s="17"/>
    </row>
    <row r="52" spans="1:21" x14ac:dyDescent="0.3">
      <c r="A52" s="26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17"/>
      <c r="S52" s="17"/>
      <c r="T52" s="17"/>
      <c r="U52" s="17"/>
    </row>
    <row r="53" spans="1:21" x14ac:dyDescent="0.3">
      <c r="A53" s="26"/>
      <c r="B53" s="31"/>
      <c r="C53" s="31"/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17"/>
      <c r="S53" s="17"/>
      <c r="T53" s="17"/>
      <c r="U53" s="17"/>
    </row>
    <row r="54" spans="1:21" x14ac:dyDescent="0.3">
      <c r="A54" s="26"/>
      <c r="B54" s="31"/>
      <c r="C54" s="31"/>
      <c r="D54" s="31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17"/>
      <c r="S54" s="17"/>
      <c r="T54" s="17"/>
      <c r="U54" s="17"/>
    </row>
    <row r="55" spans="1:21" x14ac:dyDescent="0.3">
      <c r="A55" s="26"/>
      <c r="B55" s="31"/>
      <c r="C55" s="31"/>
      <c r="D55" s="31"/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17"/>
      <c r="S55" s="17"/>
      <c r="T55" s="17"/>
      <c r="U55" s="17"/>
    </row>
    <row r="56" spans="1:21" x14ac:dyDescent="0.3">
      <c r="A56" s="26"/>
      <c r="B56" s="31"/>
      <c r="C56" s="31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17"/>
      <c r="S56" s="17"/>
      <c r="T56" s="17"/>
      <c r="U56" s="17"/>
    </row>
    <row r="57" spans="1:21" x14ac:dyDescent="0.3">
      <c r="A57" s="26"/>
      <c r="B57" s="31"/>
      <c r="C57" s="31"/>
      <c r="D57" s="31"/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17"/>
      <c r="S57" s="17"/>
      <c r="T57" s="17"/>
      <c r="U57" s="17"/>
    </row>
    <row r="58" spans="1:21" x14ac:dyDescent="0.3">
      <c r="A58" s="26"/>
      <c r="B58" s="31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17"/>
      <c r="S58" s="17"/>
      <c r="T58" s="17"/>
      <c r="U58" s="17"/>
    </row>
    <row r="59" spans="1:21" x14ac:dyDescent="0.3">
      <c r="A59" s="26"/>
      <c r="B59" s="31"/>
      <c r="C59" s="31"/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17"/>
      <c r="S59" s="17"/>
      <c r="T59" s="17"/>
      <c r="U59" s="17"/>
    </row>
    <row r="60" spans="1:21" x14ac:dyDescent="0.3">
      <c r="A60" s="26"/>
      <c r="B60" s="31"/>
      <c r="C60" s="31"/>
      <c r="D60" s="31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17"/>
      <c r="S60" s="17"/>
      <c r="T60" s="17"/>
      <c r="U60" s="17"/>
    </row>
    <row r="61" spans="1:21" x14ac:dyDescent="0.3">
      <c r="A61" s="26"/>
      <c r="B61" s="31"/>
      <c r="C61" s="31"/>
      <c r="D61" s="31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17"/>
      <c r="S61" s="17"/>
      <c r="T61" s="17"/>
      <c r="U61" s="17"/>
    </row>
    <row r="62" spans="1:21" x14ac:dyDescent="0.3">
      <c r="A62" s="26"/>
      <c r="B62" s="31"/>
      <c r="C62" s="31"/>
      <c r="D62" s="31"/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17"/>
      <c r="S62" s="17"/>
      <c r="T62" s="17"/>
      <c r="U62" s="17"/>
    </row>
    <row r="63" spans="1:21" x14ac:dyDescent="0.3">
      <c r="A63" s="26"/>
      <c r="B63" s="31"/>
      <c r="C63" s="31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17"/>
      <c r="S63" s="17"/>
      <c r="T63" s="17"/>
      <c r="U63" s="17"/>
    </row>
    <row r="64" spans="1:21" x14ac:dyDescent="0.3">
      <c r="A64" s="26"/>
      <c r="B64" s="31"/>
      <c r="C64" s="31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17"/>
      <c r="S64" s="17"/>
      <c r="T64" s="17"/>
      <c r="U64" s="17"/>
    </row>
    <row r="65" spans="1:21" x14ac:dyDescent="0.3">
      <c r="A65" s="26"/>
      <c r="B65" s="31"/>
      <c r="C65" s="31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17"/>
      <c r="S65" s="17"/>
      <c r="T65" s="17"/>
      <c r="U65" s="17"/>
    </row>
    <row r="66" spans="1:21" x14ac:dyDescent="0.3">
      <c r="A66" s="26"/>
      <c r="B66" s="3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17"/>
      <c r="S66" s="17"/>
      <c r="T66" s="17"/>
      <c r="U66" s="17"/>
    </row>
    <row r="67" spans="1:21" x14ac:dyDescent="0.3">
      <c r="A67" s="26"/>
      <c r="B67" s="3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17"/>
      <c r="S67" s="17"/>
      <c r="T67" s="17"/>
      <c r="U67" s="17"/>
    </row>
    <row r="68" spans="1:21" x14ac:dyDescent="0.3">
      <c r="A68" s="26"/>
      <c r="B68" s="31"/>
      <c r="C68" s="31"/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17"/>
      <c r="S68" s="17"/>
      <c r="T68" s="17"/>
      <c r="U68" s="17"/>
    </row>
    <row r="69" spans="1:21" x14ac:dyDescent="0.3">
      <c r="A69" s="26"/>
      <c r="B69" s="31"/>
      <c r="C69" s="31"/>
      <c r="D69" s="31"/>
      <c r="E69" s="3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17"/>
      <c r="S69" s="17"/>
      <c r="T69" s="17"/>
      <c r="U69" s="17"/>
    </row>
    <row r="70" spans="1:21" x14ac:dyDescent="0.3">
      <c r="A70" s="26"/>
      <c r="B70" s="31"/>
      <c r="C70" s="31"/>
      <c r="D70" s="31"/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17"/>
      <c r="S70" s="17"/>
      <c r="T70" s="17"/>
      <c r="U70" s="17"/>
    </row>
    <row r="71" spans="1:21" x14ac:dyDescent="0.3">
      <c r="A71" s="26"/>
      <c r="B71" s="31"/>
      <c r="C71" s="31"/>
      <c r="D71" s="31"/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17"/>
      <c r="S71" s="17"/>
      <c r="T71" s="17"/>
      <c r="U71" s="17"/>
    </row>
    <row r="72" spans="1:21" x14ac:dyDescent="0.3">
      <c r="A72" s="26"/>
      <c r="B72" s="31"/>
      <c r="C72" s="31"/>
      <c r="D72" s="31"/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17"/>
      <c r="S72" s="17"/>
      <c r="T72" s="17"/>
      <c r="U72" s="17"/>
    </row>
    <row r="73" spans="1:21" x14ac:dyDescent="0.3">
      <c r="A73" s="26"/>
      <c r="B73" s="31"/>
      <c r="C73" s="31"/>
      <c r="D73" s="31"/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17"/>
      <c r="S73" s="17"/>
      <c r="T73" s="17"/>
      <c r="U73" s="17"/>
    </row>
    <row r="74" spans="1:21" x14ac:dyDescent="0.3">
      <c r="A74" s="26"/>
      <c r="B74" s="31"/>
      <c r="C74" s="31"/>
      <c r="D74" s="31"/>
      <c r="E74" s="3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17"/>
      <c r="S74" s="17"/>
      <c r="T74" s="17"/>
      <c r="U74" s="17"/>
    </row>
    <row r="75" spans="1:21" x14ac:dyDescent="0.3">
      <c r="A75" s="26"/>
      <c r="B75" s="31"/>
      <c r="C75" s="31"/>
      <c r="D75" s="31"/>
      <c r="E75" s="3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7"/>
      <c r="S75" s="17"/>
      <c r="T75" s="17"/>
      <c r="U75" s="17"/>
    </row>
    <row r="76" spans="1:21" x14ac:dyDescent="0.3">
      <c r="A76" s="26"/>
      <c r="B76" s="31"/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17"/>
      <c r="S76" s="17"/>
      <c r="T76" s="17"/>
      <c r="U76" s="17"/>
    </row>
    <row r="77" spans="1:21" x14ac:dyDescent="0.3">
      <c r="A77" s="26"/>
      <c r="B77" s="31"/>
      <c r="C77" s="31"/>
      <c r="D77" s="31"/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17"/>
      <c r="S77" s="17"/>
      <c r="T77" s="17"/>
      <c r="U77" s="17"/>
    </row>
    <row r="78" spans="1:21" x14ac:dyDescent="0.3">
      <c r="A78" s="26"/>
      <c r="B78" s="31"/>
      <c r="C78" s="31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17"/>
      <c r="S78" s="17"/>
      <c r="T78" s="17"/>
      <c r="U78" s="17"/>
    </row>
    <row r="79" spans="1:21" x14ac:dyDescent="0.3">
      <c r="A79" s="26"/>
      <c r="B79" s="31"/>
      <c r="C79" s="31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17"/>
      <c r="S79" s="17"/>
      <c r="T79" s="17"/>
      <c r="U79" s="17"/>
    </row>
    <row r="80" spans="1:21" x14ac:dyDescent="0.3">
      <c r="A80" s="26"/>
      <c r="B80" s="31"/>
      <c r="C80" s="31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17"/>
      <c r="S80" s="17"/>
      <c r="T80" s="17"/>
      <c r="U80" s="17"/>
    </row>
    <row r="81" spans="1:21" x14ac:dyDescent="0.3">
      <c r="A81" s="26"/>
      <c r="B81" s="31"/>
      <c r="C81" s="31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17"/>
      <c r="S81" s="17"/>
      <c r="T81" s="17"/>
      <c r="U81" s="17"/>
    </row>
    <row r="82" spans="1:21" x14ac:dyDescent="0.3">
      <c r="A82" s="26"/>
      <c r="B82" s="31"/>
      <c r="C82" s="31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17"/>
      <c r="S82" s="17"/>
      <c r="T82" s="17"/>
      <c r="U82" s="17"/>
    </row>
    <row r="83" spans="1:21" x14ac:dyDescent="0.3">
      <c r="A83" s="26"/>
      <c r="B83" s="31"/>
      <c r="C83" s="31"/>
      <c r="D83" s="31"/>
      <c r="E83" s="31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17"/>
      <c r="S83" s="17"/>
      <c r="T83" s="17"/>
      <c r="U83" s="17"/>
    </row>
    <row r="84" spans="1:21" x14ac:dyDescent="0.3">
      <c r="A84" s="26"/>
      <c r="B84" s="31"/>
      <c r="C84" s="31"/>
      <c r="D84" s="31"/>
      <c r="E84" s="31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17"/>
      <c r="S84" s="17"/>
      <c r="T84" s="17"/>
      <c r="U84" s="17"/>
    </row>
    <row r="85" spans="1:21" x14ac:dyDescent="0.3">
      <c r="A85" s="26"/>
      <c r="B85" s="31"/>
      <c r="C85" s="31"/>
      <c r="D85" s="31"/>
      <c r="E85" s="31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  <c r="R85" s="17"/>
      <c r="S85" s="17"/>
      <c r="T85" s="17"/>
      <c r="U85" s="17"/>
    </row>
    <row r="86" spans="1:21" x14ac:dyDescent="0.3">
      <c r="A86" s="26"/>
      <c r="B86" s="31"/>
      <c r="C86" s="31"/>
      <c r="D86" s="31"/>
      <c r="E86" s="31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/>
      <c r="R86" s="17"/>
      <c r="S86" s="17"/>
      <c r="T86" s="17"/>
      <c r="U86" s="17"/>
    </row>
    <row r="87" spans="1:21" x14ac:dyDescent="0.3">
      <c r="A87" s="26"/>
      <c r="B87" s="31"/>
      <c r="C87" s="31"/>
      <c r="D87" s="31"/>
      <c r="E87" s="31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17"/>
      <c r="S87" s="17"/>
      <c r="T87" s="17"/>
      <c r="U87" s="17"/>
    </row>
    <row r="88" spans="1:21" x14ac:dyDescent="0.3">
      <c r="A88" s="26"/>
      <c r="B88" s="31"/>
      <c r="C88" s="31"/>
      <c r="D88" s="31"/>
      <c r="E88" s="31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17"/>
      <c r="S88" s="17"/>
      <c r="T88" s="17"/>
      <c r="U88" s="17"/>
    </row>
    <row r="89" spans="1:21" x14ac:dyDescent="0.3">
      <c r="A89" s="26"/>
      <c r="B89" s="31"/>
      <c r="C89" s="31"/>
      <c r="D89" s="31"/>
      <c r="E89" s="3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17"/>
      <c r="S89" s="17"/>
      <c r="T89" s="17"/>
      <c r="U89" s="17"/>
    </row>
    <row r="90" spans="1:21" x14ac:dyDescent="0.3">
      <c r="A90" s="26"/>
      <c r="B90" s="31"/>
      <c r="C90" s="31"/>
      <c r="D90" s="31"/>
      <c r="E90" s="31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17"/>
      <c r="S90" s="17"/>
      <c r="T90" s="17"/>
      <c r="U90" s="17"/>
    </row>
    <row r="91" spans="1:21" x14ac:dyDescent="0.3">
      <c r="A91" s="26"/>
      <c r="B91" s="31"/>
      <c r="C91" s="31"/>
      <c r="D91" s="31"/>
      <c r="E91" s="3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17"/>
      <c r="S91" s="17"/>
      <c r="T91" s="17"/>
      <c r="U91" s="17"/>
    </row>
    <row r="92" spans="1:21" x14ac:dyDescent="0.3">
      <c r="A92" s="26"/>
      <c r="B92" s="31"/>
      <c r="C92" s="31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17"/>
      <c r="S92" s="17"/>
      <c r="T92" s="17"/>
      <c r="U92" s="17"/>
    </row>
    <row r="93" spans="1:21" x14ac:dyDescent="0.3">
      <c r="A93" s="26"/>
      <c r="B93" s="31"/>
      <c r="C93" s="31"/>
      <c r="D93" s="31"/>
      <c r="E93" s="3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17"/>
      <c r="S93" s="17"/>
      <c r="T93" s="17"/>
      <c r="U93" s="17"/>
    </row>
    <row r="94" spans="1:21" x14ac:dyDescent="0.3">
      <c r="A94" s="26"/>
      <c r="B94" s="31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17"/>
      <c r="S94" s="17"/>
      <c r="T94" s="17"/>
      <c r="U94" s="17"/>
    </row>
    <row r="95" spans="1:21" x14ac:dyDescent="0.3">
      <c r="A95" s="26"/>
      <c r="B95" s="31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17"/>
      <c r="S95" s="17"/>
      <c r="T95" s="17"/>
      <c r="U95" s="17"/>
    </row>
    <row r="96" spans="1:21" x14ac:dyDescent="0.3">
      <c r="A96" s="26"/>
      <c r="B96" s="31"/>
      <c r="C96" s="31"/>
      <c r="D96" s="31"/>
      <c r="E96" s="3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17"/>
      <c r="S96" s="17"/>
      <c r="T96" s="17"/>
      <c r="U96" s="17"/>
    </row>
    <row r="97" spans="1:21" x14ac:dyDescent="0.3">
      <c r="A97" s="26"/>
      <c r="B97" s="31"/>
      <c r="C97" s="31"/>
      <c r="D97" s="31"/>
      <c r="E97" s="3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17"/>
      <c r="S97" s="17"/>
      <c r="T97" s="17"/>
      <c r="U97" s="17"/>
    </row>
    <row r="98" spans="1:21" x14ac:dyDescent="0.3">
      <c r="A98" s="26"/>
      <c r="B98" s="31"/>
      <c r="C98" s="31"/>
      <c r="D98" s="31"/>
      <c r="E98" s="3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17"/>
      <c r="S98" s="17"/>
      <c r="T98" s="17"/>
      <c r="U98" s="17"/>
    </row>
    <row r="99" spans="1:21" x14ac:dyDescent="0.3">
      <c r="A99" s="26"/>
      <c r="B99" s="31"/>
      <c r="C99" s="31"/>
      <c r="D99" s="31"/>
      <c r="E99" s="31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17"/>
      <c r="S99" s="17"/>
      <c r="T99" s="17"/>
      <c r="U99" s="17"/>
    </row>
    <row r="100" spans="1:21" x14ac:dyDescent="0.3">
      <c r="A100" s="26"/>
      <c r="B100" s="31"/>
      <c r="C100" s="31"/>
      <c r="D100" s="31"/>
      <c r="E100" s="3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17"/>
      <c r="S100" s="17"/>
      <c r="T100" s="17"/>
      <c r="U100" s="17"/>
    </row>
    <row r="101" spans="1:21" x14ac:dyDescent="0.3">
      <c r="A101" s="26"/>
      <c r="B101" s="31"/>
      <c r="C101" s="31"/>
      <c r="D101" s="31"/>
      <c r="E101" s="3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17"/>
      <c r="S101" s="17"/>
      <c r="T101" s="17"/>
      <c r="U101" s="17"/>
    </row>
    <row r="102" spans="1:21" x14ac:dyDescent="0.3">
      <c r="A102" s="26"/>
      <c r="B102" s="31"/>
      <c r="C102" s="31"/>
      <c r="D102" s="31"/>
      <c r="E102" s="3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17"/>
      <c r="S102" s="17"/>
      <c r="T102" s="17"/>
      <c r="U102" s="17"/>
    </row>
    <row r="103" spans="1:21" x14ac:dyDescent="0.3">
      <c r="A103" s="26"/>
      <c r="B103" s="31"/>
      <c r="C103" s="31"/>
      <c r="D103" s="31"/>
      <c r="E103" s="3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17"/>
      <c r="S103" s="17"/>
      <c r="T103" s="17"/>
      <c r="U103" s="17"/>
    </row>
    <row r="104" spans="1:21" x14ac:dyDescent="0.3">
      <c r="A104" s="26"/>
      <c r="B104" s="31"/>
      <c r="C104" s="31"/>
      <c r="D104" s="31"/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17"/>
      <c r="S104" s="17"/>
      <c r="T104" s="17"/>
      <c r="U104" s="17"/>
    </row>
    <row r="105" spans="1:21" x14ac:dyDescent="0.3">
      <c r="A105" s="26"/>
      <c r="B105" s="31"/>
      <c r="C105" s="31"/>
      <c r="D105" s="31"/>
      <c r="E105" s="31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17"/>
      <c r="S105" s="17"/>
      <c r="T105" s="17"/>
      <c r="U105" s="17"/>
    </row>
    <row r="106" spans="1:21" x14ac:dyDescent="0.3">
      <c r="A106" s="26"/>
      <c r="B106" s="31"/>
      <c r="C106" s="31"/>
      <c r="D106" s="31"/>
      <c r="E106" s="31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17"/>
      <c r="S106" s="17"/>
      <c r="T106" s="17"/>
      <c r="U106" s="17"/>
    </row>
    <row r="107" spans="1:21" x14ac:dyDescent="0.3">
      <c r="A107" s="26"/>
      <c r="B107" s="31"/>
      <c r="C107" s="31"/>
      <c r="D107" s="31"/>
      <c r="E107" s="31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17"/>
      <c r="S107" s="17"/>
      <c r="T107" s="17"/>
      <c r="U107" s="17"/>
    </row>
    <row r="108" spans="1:21" x14ac:dyDescent="0.3">
      <c r="A108" s="26"/>
      <c r="B108" s="31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17"/>
      <c r="S108" s="17"/>
      <c r="T108" s="17"/>
      <c r="U108" s="17"/>
    </row>
    <row r="109" spans="1:21" x14ac:dyDescent="0.3">
      <c r="A109" s="26"/>
      <c r="B109" s="31"/>
      <c r="C109" s="31"/>
      <c r="D109" s="31"/>
      <c r="E109" s="31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17"/>
      <c r="S109" s="17"/>
      <c r="T109" s="17"/>
      <c r="U109" s="17"/>
    </row>
    <row r="110" spans="1:21" x14ac:dyDescent="0.3">
      <c r="A110" s="26"/>
      <c r="B110" s="31"/>
      <c r="C110" s="31"/>
      <c r="D110" s="31"/>
      <c r="E110" s="31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17"/>
      <c r="S110" s="17"/>
      <c r="T110" s="17"/>
      <c r="U110" s="17"/>
    </row>
    <row r="111" spans="1:21" x14ac:dyDescent="0.3">
      <c r="A111" s="26"/>
      <c r="B111" s="31"/>
      <c r="C111" s="31"/>
      <c r="D111" s="31"/>
      <c r="E111" s="31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17"/>
      <c r="S111" s="17"/>
      <c r="T111" s="17"/>
      <c r="U111" s="17"/>
    </row>
    <row r="112" spans="1:21" x14ac:dyDescent="0.3">
      <c r="A112" s="26"/>
      <c r="B112" s="31"/>
      <c r="C112" s="31"/>
      <c r="D112" s="31"/>
      <c r="E112" s="31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17"/>
      <c r="S112" s="17"/>
      <c r="T112" s="17"/>
      <c r="U112" s="17"/>
    </row>
    <row r="113" spans="1:21" x14ac:dyDescent="0.3">
      <c r="A113" s="26"/>
      <c r="B113" s="31"/>
      <c r="C113" s="31"/>
      <c r="D113" s="31"/>
      <c r="E113" s="31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  <c r="R113" s="17"/>
      <c r="S113" s="17"/>
      <c r="T113" s="17"/>
      <c r="U113" s="17"/>
    </row>
    <row r="114" spans="1:21" x14ac:dyDescent="0.3">
      <c r="A114" s="26"/>
      <c r="B114" s="31"/>
      <c r="C114" s="31"/>
      <c r="D114" s="31"/>
      <c r="E114" s="31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17"/>
      <c r="S114" s="17"/>
      <c r="T114" s="17"/>
      <c r="U114" s="17"/>
    </row>
    <row r="115" spans="1:21" x14ac:dyDescent="0.3">
      <c r="A115" s="26"/>
      <c r="B115" s="31"/>
      <c r="C115" s="31"/>
      <c r="D115" s="31"/>
      <c r="E115" s="31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17"/>
      <c r="S115" s="17"/>
      <c r="T115" s="17"/>
      <c r="U115" s="17"/>
    </row>
    <row r="116" spans="1:21" x14ac:dyDescent="0.3">
      <c r="A116" s="26"/>
      <c r="B116" s="31"/>
      <c r="C116" s="31"/>
      <c r="D116" s="31"/>
      <c r="E116" s="31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17"/>
      <c r="S116" s="17"/>
      <c r="T116" s="17"/>
      <c r="U116" s="17"/>
    </row>
    <row r="117" spans="1:21" x14ac:dyDescent="0.3">
      <c r="A117" s="26"/>
      <c r="B117" s="31"/>
      <c r="C117" s="31"/>
      <c r="D117" s="31"/>
      <c r="E117" s="31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  <c r="R117" s="17"/>
      <c r="S117" s="17"/>
      <c r="T117" s="17"/>
      <c r="U117" s="17"/>
    </row>
    <row r="118" spans="1:21" x14ac:dyDescent="0.3">
      <c r="A118" s="26"/>
      <c r="B118" s="31"/>
      <c r="C118" s="31"/>
      <c r="D118" s="31"/>
      <c r="E118" s="31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17"/>
      <c r="S118" s="17"/>
      <c r="T118" s="17"/>
      <c r="U118" s="17"/>
    </row>
    <row r="119" spans="1:21" x14ac:dyDescent="0.3">
      <c r="A119" s="26"/>
      <c r="B119" s="31"/>
      <c r="C119" s="31"/>
      <c r="D119" s="31"/>
      <c r="E119" s="31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17"/>
      <c r="S119" s="17"/>
      <c r="T119" s="17"/>
      <c r="U119" s="17"/>
    </row>
    <row r="120" spans="1:21" x14ac:dyDescent="0.3">
      <c r="A120" s="26"/>
      <c r="B120" s="31"/>
      <c r="C120" s="31"/>
      <c r="D120" s="31"/>
      <c r="E120" s="31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17"/>
      <c r="S120" s="17"/>
      <c r="T120" s="17"/>
      <c r="U120" s="17"/>
    </row>
    <row r="121" spans="1:21" x14ac:dyDescent="0.3">
      <c r="A121" s="26"/>
      <c r="B121" s="31"/>
      <c r="C121" s="31"/>
      <c r="D121" s="31"/>
      <c r="E121" s="31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17"/>
      <c r="S121" s="17"/>
      <c r="T121" s="17"/>
      <c r="U121" s="17"/>
    </row>
    <row r="122" spans="1:21" x14ac:dyDescent="0.3">
      <c r="A122" s="26"/>
      <c r="B122" s="31"/>
      <c r="C122" s="31"/>
      <c r="D122" s="31"/>
      <c r="E122" s="31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  <c r="R122" s="17"/>
      <c r="S122" s="17"/>
      <c r="T122" s="17"/>
      <c r="U122" s="17"/>
    </row>
    <row r="123" spans="1:21" x14ac:dyDescent="0.3">
      <c r="A123" s="26"/>
      <c r="B123" s="31"/>
      <c r="C123" s="31"/>
      <c r="D123" s="31"/>
      <c r="E123" s="31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17"/>
      <c r="S123" s="17"/>
      <c r="T123" s="17"/>
      <c r="U123" s="17"/>
    </row>
    <row r="124" spans="1:21" x14ac:dyDescent="0.3">
      <c r="A124" s="26"/>
      <c r="B124" s="31"/>
      <c r="C124" s="31"/>
      <c r="D124" s="31"/>
      <c r="E124" s="31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17"/>
      <c r="S124" s="17"/>
      <c r="T124" s="17"/>
      <c r="U124" s="17"/>
    </row>
    <row r="125" spans="1:21" x14ac:dyDescent="0.3">
      <c r="A125" s="26"/>
      <c r="B125" s="31"/>
      <c r="C125" s="31"/>
      <c r="D125" s="31"/>
      <c r="E125" s="31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  <c r="R125" s="17"/>
      <c r="S125" s="17"/>
      <c r="T125" s="17"/>
      <c r="U125" s="17"/>
    </row>
    <row r="126" spans="1:21" x14ac:dyDescent="0.3">
      <c r="A126" s="26"/>
      <c r="B126" s="31"/>
      <c r="C126" s="31"/>
      <c r="D126" s="31"/>
      <c r="E126" s="31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17"/>
      <c r="S126" s="17"/>
      <c r="T126" s="17"/>
      <c r="U126" s="17"/>
    </row>
    <row r="127" spans="1:21" x14ac:dyDescent="0.3">
      <c r="A127" s="26"/>
      <c r="B127" s="31"/>
      <c r="C127" s="31"/>
      <c r="D127" s="31"/>
      <c r="E127" s="31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  <c r="R127" s="17"/>
      <c r="S127" s="17"/>
      <c r="T127" s="17"/>
      <c r="U127" s="17"/>
    </row>
    <row r="128" spans="1:21" x14ac:dyDescent="0.3">
      <c r="A128" s="26"/>
      <c r="B128" s="31"/>
      <c r="C128" s="31"/>
      <c r="D128" s="31"/>
      <c r="E128" s="31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  <c r="R128" s="17"/>
      <c r="S128" s="17"/>
      <c r="T128" s="17"/>
      <c r="U128" s="17"/>
    </row>
    <row r="129" spans="1:21" x14ac:dyDescent="0.3">
      <c r="A129" s="26"/>
      <c r="B129" s="31"/>
      <c r="C129" s="31"/>
      <c r="D129" s="31"/>
      <c r="E129" s="31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  <c r="R129" s="17"/>
      <c r="S129" s="17"/>
      <c r="T129" s="17"/>
      <c r="U129" s="17"/>
    </row>
    <row r="130" spans="1:21" x14ac:dyDescent="0.3">
      <c r="A130" s="26"/>
      <c r="B130" s="31"/>
      <c r="C130" s="31"/>
      <c r="D130" s="31"/>
      <c r="E130" s="31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17"/>
      <c r="S130" s="17"/>
      <c r="T130" s="17"/>
      <c r="U130" s="17"/>
    </row>
    <row r="131" spans="1:21" x14ac:dyDescent="0.3">
      <c r="A131" s="26"/>
      <c r="B131" s="31"/>
      <c r="C131" s="31"/>
      <c r="D131" s="31"/>
      <c r="E131" s="31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17"/>
      <c r="S131" s="17"/>
      <c r="T131" s="17"/>
      <c r="U131" s="17"/>
    </row>
    <row r="132" spans="1:21" x14ac:dyDescent="0.3">
      <c r="A132" s="26"/>
      <c r="B132" s="31"/>
      <c r="C132" s="31"/>
      <c r="D132" s="31"/>
      <c r="E132" s="31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17"/>
      <c r="S132" s="17"/>
      <c r="T132" s="17"/>
      <c r="U132" s="17"/>
    </row>
    <row r="133" spans="1:21" x14ac:dyDescent="0.3">
      <c r="A133" s="26"/>
      <c r="B133" s="31"/>
      <c r="C133" s="31"/>
      <c r="D133" s="31"/>
      <c r="E133" s="31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  <c r="R133" s="17"/>
      <c r="S133" s="17"/>
      <c r="T133" s="17"/>
      <c r="U133" s="17"/>
    </row>
    <row r="134" spans="1:21" x14ac:dyDescent="0.3">
      <c r="A134" s="26"/>
      <c r="B134" s="31"/>
      <c r="C134" s="31"/>
      <c r="D134" s="31"/>
      <c r="E134" s="3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  <c r="R134" s="17"/>
      <c r="S134" s="17"/>
      <c r="T134" s="17"/>
      <c r="U134" s="17"/>
    </row>
    <row r="135" spans="1:21" x14ac:dyDescent="0.3">
      <c r="A135" s="26"/>
      <c r="B135" s="31"/>
      <c r="C135" s="31"/>
      <c r="D135" s="31"/>
      <c r="E135" s="31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17"/>
      <c r="S135" s="17"/>
      <c r="T135" s="17"/>
      <c r="U135" s="17"/>
    </row>
    <row r="136" spans="1:21" x14ac:dyDescent="0.3">
      <c r="A136" s="26"/>
      <c r="B136" s="31"/>
      <c r="C136" s="31"/>
      <c r="D136" s="31"/>
      <c r="E136" s="3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3"/>
      <c r="R136" s="17"/>
      <c r="S136" s="17"/>
      <c r="T136" s="17"/>
      <c r="U136" s="17"/>
    </row>
    <row r="137" spans="1:21" x14ac:dyDescent="0.3">
      <c r="A137" s="26"/>
      <c r="B137" s="31"/>
      <c r="C137" s="31"/>
      <c r="D137" s="31"/>
      <c r="E137" s="3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  <c r="R137" s="17"/>
      <c r="S137" s="17"/>
      <c r="T137" s="17"/>
      <c r="U137" s="17"/>
    </row>
    <row r="138" spans="1:21" x14ac:dyDescent="0.3">
      <c r="A138" s="26"/>
      <c r="B138" s="31"/>
      <c r="C138" s="31"/>
      <c r="D138" s="31"/>
      <c r="E138" s="31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17"/>
      <c r="S138" s="17"/>
      <c r="T138" s="17"/>
      <c r="U138" s="17"/>
    </row>
    <row r="139" spans="1:21" x14ac:dyDescent="0.3">
      <c r="A139" s="26"/>
      <c r="B139" s="31"/>
      <c r="C139" s="31"/>
      <c r="D139" s="31"/>
      <c r="E139" s="31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17"/>
      <c r="S139" s="17"/>
      <c r="T139" s="17"/>
      <c r="U139" s="17"/>
    </row>
    <row r="140" spans="1:21" x14ac:dyDescent="0.3">
      <c r="A140" s="26"/>
      <c r="B140" s="31"/>
      <c r="C140" s="31"/>
      <c r="D140" s="31"/>
      <c r="E140" s="31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  <c r="R140" s="17"/>
      <c r="S140" s="17"/>
      <c r="T140" s="17"/>
      <c r="U140" s="17"/>
    </row>
    <row r="141" spans="1:21" x14ac:dyDescent="0.3">
      <c r="A141" s="26"/>
      <c r="B141" s="31"/>
      <c r="C141" s="31"/>
      <c r="D141" s="31"/>
      <c r="E141" s="31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  <c r="R141" s="17"/>
      <c r="S141" s="17"/>
      <c r="T141" s="17"/>
      <c r="U141" s="17"/>
    </row>
    <row r="142" spans="1:21" x14ac:dyDescent="0.3">
      <c r="A142" s="26"/>
      <c r="B142" s="31"/>
      <c r="C142" s="31"/>
      <c r="D142" s="31"/>
      <c r="E142" s="31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  <c r="R142" s="17"/>
      <c r="S142" s="17"/>
      <c r="T142" s="17"/>
      <c r="U142" s="17"/>
    </row>
    <row r="143" spans="1:21" x14ac:dyDescent="0.3">
      <c r="A143" s="26"/>
      <c r="B143" s="31"/>
      <c r="C143" s="31"/>
      <c r="D143" s="31"/>
      <c r="E143" s="31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17"/>
      <c r="S143" s="17"/>
      <c r="T143" s="17"/>
      <c r="U143" s="17"/>
    </row>
    <row r="144" spans="1:21" x14ac:dyDescent="0.3">
      <c r="A144" s="26"/>
      <c r="B144" s="31"/>
      <c r="C144" s="31"/>
      <c r="D144" s="31"/>
      <c r="E144" s="31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  <c r="R144" s="17"/>
      <c r="S144" s="17"/>
      <c r="T144" s="17"/>
      <c r="U144" s="17"/>
    </row>
    <row r="145" spans="1:21" x14ac:dyDescent="0.3">
      <c r="A145" s="26"/>
      <c r="B145" s="31"/>
      <c r="C145" s="31"/>
      <c r="D145" s="31"/>
      <c r="E145" s="31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  <c r="R145" s="17"/>
      <c r="S145" s="17"/>
      <c r="T145" s="17"/>
      <c r="U145" s="17"/>
    </row>
    <row r="146" spans="1:21" x14ac:dyDescent="0.3">
      <c r="A146" s="26"/>
      <c r="B146" s="31"/>
      <c r="C146" s="31"/>
      <c r="D146" s="31"/>
      <c r="E146" s="31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  <c r="R146" s="17"/>
      <c r="S146" s="17"/>
      <c r="T146" s="17"/>
      <c r="U146" s="17"/>
    </row>
    <row r="147" spans="1:21" x14ac:dyDescent="0.3">
      <c r="A147" s="26"/>
      <c r="B147" s="31"/>
      <c r="C147" s="31"/>
      <c r="D147" s="31"/>
      <c r="E147" s="31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17"/>
      <c r="S147" s="17"/>
      <c r="T147" s="17"/>
      <c r="U147" s="17"/>
    </row>
  </sheetData>
  <mergeCells count="7">
    <mergeCell ref="V1:X1"/>
    <mergeCell ref="A1:A2"/>
    <mergeCell ref="R1:U1"/>
    <mergeCell ref="N1:Q1"/>
    <mergeCell ref="F1:I1"/>
    <mergeCell ref="B1:E1"/>
    <mergeCell ref="J1:L1"/>
  </mergeCells>
  <printOptions gridLines="1"/>
  <pageMargins left="0.25" right="0.25" top="0.5" bottom="0.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K191"/>
  <sheetViews>
    <sheetView topLeftCell="A19" zoomScale="110" zoomScaleNormal="110" workbookViewId="0">
      <pane xSplit="1" topLeftCell="B1" activePane="topRight" state="frozen"/>
      <selection pane="topRight" activeCell="R19" sqref="R19"/>
    </sheetView>
  </sheetViews>
  <sheetFormatPr defaultRowHeight="14.4" outlineLevelRow="1" x14ac:dyDescent="0.3"/>
  <cols>
    <col min="1" max="1" width="11.6640625" customWidth="1"/>
    <col min="2" max="2" width="11.33203125" customWidth="1"/>
    <col min="3" max="3" width="2.88671875" style="9" customWidth="1"/>
    <col min="4" max="4" width="12.21875" style="9" hidden="1" customWidth="1"/>
    <col min="5" max="5" width="10.77734375" customWidth="1"/>
    <col min="6" max="6" width="4" style="9" customWidth="1"/>
    <col min="7" max="7" width="12.33203125" style="9" hidden="1" customWidth="1"/>
    <col min="8" max="8" width="11.6640625" customWidth="1"/>
    <col min="9" max="9" width="2.33203125" style="9" customWidth="1"/>
    <col min="10" max="10" width="13" style="9" hidden="1" customWidth="1"/>
    <col min="11" max="11" width="10.88671875" customWidth="1"/>
    <col min="12" max="12" width="0.6640625" style="9" customWidth="1"/>
    <col min="13" max="13" width="2.77734375" style="9" customWidth="1"/>
    <col min="14" max="14" width="9.21875" customWidth="1"/>
    <col min="15" max="15" width="4.21875" customWidth="1"/>
    <col min="16" max="16" width="1.77734375" style="9" customWidth="1"/>
    <col min="18" max="18" width="15.21875" style="17" customWidth="1"/>
    <col min="19" max="19" width="16.88671875" style="17" customWidth="1"/>
    <col min="20" max="20" width="15.109375" style="17" customWidth="1"/>
    <col min="21" max="115" width="9" style="17"/>
  </cols>
  <sheetData>
    <row r="1" spans="1:115" ht="52.5" customHeight="1" x14ac:dyDescent="0.3">
      <c r="A1" s="12"/>
      <c r="B1" s="239" t="s">
        <v>1</v>
      </c>
      <c r="C1" s="239"/>
      <c r="D1" s="239"/>
      <c r="E1" s="239" t="s">
        <v>2</v>
      </c>
      <c r="F1" s="239"/>
      <c r="G1" s="239"/>
      <c r="H1" s="239" t="s">
        <v>3</v>
      </c>
      <c r="I1" s="239"/>
      <c r="J1" s="239"/>
      <c r="K1" s="239" t="s">
        <v>56</v>
      </c>
      <c r="L1" s="239"/>
      <c r="M1" s="239"/>
      <c r="N1" s="239" t="s">
        <v>4</v>
      </c>
      <c r="O1" s="239"/>
      <c r="P1" s="239"/>
      <c r="Q1" s="40" t="s">
        <v>79</v>
      </c>
      <c r="R1" s="40" t="s">
        <v>89</v>
      </c>
      <c r="S1" s="40" t="s">
        <v>88</v>
      </c>
      <c r="T1" s="40" t="s">
        <v>87</v>
      </c>
    </row>
    <row r="2" spans="1:115" x14ac:dyDescent="0.3">
      <c r="A2" s="13" t="s">
        <v>43</v>
      </c>
      <c r="B2" s="243" t="s">
        <v>55</v>
      </c>
      <c r="C2" s="243"/>
      <c r="D2" s="243"/>
      <c r="E2" s="243" t="s">
        <v>55</v>
      </c>
      <c r="F2" s="243"/>
      <c r="G2" s="243"/>
      <c r="H2" s="243" t="s">
        <v>55</v>
      </c>
      <c r="I2" s="243"/>
      <c r="J2" s="243"/>
      <c r="K2" s="243" t="s">
        <v>55</v>
      </c>
      <c r="L2" s="243"/>
      <c r="M2" s="243"/>
      <c r="N2" s="243" t="s">
        <v>55</v>
      </c>
      <c r="O2" s="243"/>
      <c r="P2" s="243"/>
      <c r="Q2" s="81" t="s">
        <v>84</v>
      </c>
      <c r="R2" s="35" t="s">
        <v>55</v>
      </c>
      <c r="S2" s="35" t="s">
        <v>55</v>
      </c>
      <c r="T2" s="35" t="s">
        <v>55</v>
      </c>
    </row>
    <row r="3" spans="1:115" s="15" customFormat="1" outlineLevel="1" x14ac:dyDescent="0.3">
      <c r="A3" s="14" t="s">
        <v>5</v>
      </c>
      <c r="B3" s="227">
        <f>'2018 Responses'!E3</f>
        <v>0</v>
      </c>
      <c r="C3" s="227"/>
      <c r="D3" s="227"/>
      <c r="E3" s="227">
        <f>'2018 Responses'!I3</f>
        <v>0</v>
      </c>
      <c r="F3" s="227"/>
      <c r="G3" s="227"/>
      <c r="H3" s="227">
        <f>'2018 Responses'!M3</f>
        <v>0</v>
      </c>
      <c r="I3" s="227"/>
      <c r="J3" s="227"/>
      <c r="K3" s="227">
        <f>'2018 Responses'!Q3</f>
        <v>0</v>
      </c>
      <c r="L3" s="227"/>
      <c r="M3" s="227"/>
      <c r="N3" s="227">
        <f>'2018 Responses'!U3</f>
        <v>0</v>
      </c>
      <c r="O3" s="227"/>
      <c r="P3" s="227"/>
      <c r="Q3" s="82">
        <f>'2018 Responses'!X3</f>
        <v>14156</v>
      </c>
      <c r="R3" s="108" t="str">
        <f>IFERROR(SUM((B3-H3)/B3),"No Appeals")</f>
        <v>No Appeals</v>
      </c>
      <c r="S3" s="111">
        <f>SUM((B3+E3+K3)/Q3)</f>
        <v>0</v>
      </c>
      <c r="T3" s="132" t="str">
        <f t="shared" ref="T3:T40" si="0">IFERROR(SUM(N3/B3), "No Appeals")</f>
        <v>No Appeals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x14ac:dyDescent="0.3">
      <c r="A4" s="11" t="s">
        <v>6</v>
      </c>
      <c r="B4" s="236">
        <f>'2018 Responses'!E4</f>
        <v>4</v>
      </c>
      <c r="C4" s="236"/>
      <c r="D4" s="236"/>
      <c r="E4" s="236">
        <f>'2018 Responses'!I4</f>
        <v>0</v>
      </c>
      <c r="F4" s="236"/>
      <c r="G4" s="236"/>
      <c r="H4" s="236">
        <f>'2018 Responses'!M4</f>
        <v>1</v>
      </c>
      <c r="I4" s="236"/>
      <c r="J4" s="236"/>
      <c r="K4" s="236">
        <f>'2018 Responses'!Q4</f>
        <v>0</v>
      </c>
      <c r="L4" s="236"/>
      <c r="M4" s="236"/>
      <c r="N4" s="236">
        <f>'2018 Responses'!U4</f>
        <v>2</v>
      </c>
      <c r="O4" s="236"/>
      <c r="P4" s="236"/>
      <c r="Q4" s="84">
        <f>'2018 Responses'!X4</f>
        <v>13427</v>
      </c>
      <c r="R4" s="109">
        <f t="shared" ref="R4:R41" si="1">IFERROR(SUM((B4-H4)/B4),"No Appeals")</f>
        <v>0.75</v>
      </c>
      <c r="S4" s="112">
        <f t="shared" ref="S4:S41" si="2">SUM((B4+E4+K4)/Q4)</f>
        <v>2.979072019066061E-4</v>
      </c>
      <c r="T4" s="133">
        <f t="shared" si="0"/>
        <v>0.5</v>
      </c>
    </row>
    <row r="5" spans="1:115" s="15" customFormat="1" x14ac:dyDescent="0.3">
      <c r="A5" s="14" t="s">
        <v>7</v>
      </c>
      <c r="B5" s="227">
        <f>'2018 Responses'!E5</f>
        <v>93</v>
      </c>
      <c r="C5" s="227"/>
      <c r="D5" s="227"/>
      <c r="E5" s="227">
        <f>'2018 Responses'!I5</f>
        <v>3</v>
      </c>
      <c r="F5" s="227"/>
      <c r="G5" s="227"/>
      <c r="H5" s="227">
        <f>'2018 Responses'!M5</f>
        <v>87</v>
      </c>
      <c r="I5" s="227"/>
      <c r="J5" s="227"/>
      <c r="K5" s="227">
        <f>'2018 Responses'!Q5</f>
        <v>6</v>
      </c>
      <c r="L5" s="227"/>
      <c r="M5" s="227"/>
      <c r="N5" s="227">
        <f>'2018 Responses'!U5</f>
        <v>6</v>
      </c>
      <c r="O5" s="227"/>
      <c r="P5" s="227"/>
      <c r="Q5" s="82">
        <f>'2018 Responses'!X5</f>
        <v>77905</v>
      </c>
      <c r="R5" s="108">
        <f t="shared" si="1"/>
        <v>6.4516129032258063E-2</v>
      </c>
      <c r="S5" s="111">
        <f t="shared" si="2"/>
        <v>1.3092869520569925E-3</v>
      </c>
      <c r="T5" s="132">
        <f t="shared" si="0"/>
        <v>6.4516129032258063E-2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x14ac:dyDescent="0.3">
      <c r="A6" s="11" t="s">
        <v>8</v>
      </c>
      <c r="B6" s="236">
        <f>'2018 Responses'!E6</f>
        <v>76</v>
      </c>
      <c r="C6" s="236"/>
      <c r="D6" s="236"/>
      <c r="E6" s="236">
        <f>'2018 Responses'!I6</f>
        <v>0</v>
      </c>
      <c r="F6" s="236"/>
      <c r="G6" s="236"/>
      <c r="H6" s="236">
        <f>'2018 Responses'!M6</f>
        <v>55</v>
      </c>
      <c r="I6" s="236"/>
      <c r="J6" s="236"/>
      <c r="K6" s="236">
        <f>'2018 Responses'!Q6</f>
        <v>4</v>
      </c>
      <c r="L6" s="236"/>
      <c r="M6" s="236"/>
      <c r="N6" s="236">
        <f>'2018 Responses'!U6</f>
        <v>1</v>
      </c>
      <c r="O6" s="236"/>
      <c r="P6" s="236"/>
      <c r="Q6" s="84">
        <f>'2018 Responses'!X6</f>
        <v>46523</v>
      </c>
      <c r="R6" s="109">
        <f t="shared" si="1"/>
        <v>0.27631578947368424</v>
      </c>
      <c r="S6" s="112">
        <f t="shared" si="2"/>
        <v>1.7195795627968961E-3</v>
      </c>
      <c r="T6" s="133">
        <f t="shared" si="0"/>
        <v>1.3157894736842105E-2</v>
      </c>
    </row>
    <row r="7" spans="1:115" s="15" customFormat="1" x14ac:dyDescent="0.3">
      <c r="A7" s="14" t="s">
        <v>9</v>
      </c>
      <c r="B7" s="227">
        <f>'2018 Responses'!E7</f>
        <v>71</v>
      </c>
      <c r="C7" s="227"/>
      <c r="D7" s="227"/>
      <c r="E7" s="227">
        <f>'2018 Responses'!I7</f>
        <v>0</v>
      </c>
      <c r="F7" s="227"/>
      <c r="G7" s="227"/>
      <c r="H7" s="227">
        <f>'2018 Responses'!M7</f>
        <v>48</v>
      </c>
      <c r="I7" s="227"/>
      <c r="J7" s="227"/>
      <c r="K7" s="227">
        <f>'2018 Responses'!Q7</f>
        <v>11</v>
      </c>
      <c r="L7" s="227"/>
      <c r="M7" s="227"/>
      <c r="N7" s="227">
        <f>'2018 Responses'!U7</f>
        <v>7</v>
      </c>
      <c r="O7" s="227"/>
      <c r="P7" s="227"/>
      <c r="Q7" s="82">
        <f>'2018 Responses'!X7</f>
        <v>49868</v>
      </c>
      <c r="R7" s="108">
        <f t="shared" si="1"/>
        <v>0.323943661971831</v>
      </c>
      <c r="S7" s="111">
        <f t="shared" si="2"/>
        <v>1.6443410603994547E-3</v>
      </c>
      <c r="T7" s="132">
        <f t="shared" si="0"/>
        <v>9.8591549295774641E-2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x14ac:dyDescent="0.3">
      <c r="A8" s="11" t="s">
        <v>10</v>
      </c>
      <c r="B8" s="236">
        <f>'2018 Responses'!E8</f>
        <v>932</v>
      </c>
      <c r="C8" s="236"/>
      <c r="D8" s="236"/>
      <c r="E8" s="236">
        <f>'2018 Responses'!I8</f>
        <v>1</v>
      </c>
      <c r="F8" s="236"/>
      <c r="G8" s="236"/>
      <c r="H8" s="236">
        <f>'2018 Responses'!M8</f>
        <v>280</v>
      </c>
      <c r="I8" s="236"/>
      <c r="J8" s="236"/>
      <c r="K8" s="236">
        <f>'2018 Responses'!Q8</f>
        <v>21</v>
      </c>
      <c r="L8" s="236"/>
      <c r="M8" s="236"/>
      <c r="N8" s="236">
        <f>'2018 Responses'!U8</f>
        <v>5</v>
      </c>
      <c r="O8" s="236"/>
      <c r="P8" s="236"/>
      <c r="Q8" s="84">
        <f>'2018 Responses'!X8</f>
        <v>179507</v>
      </c>
      <c r="R8" s="109">
        <f t="shared" si="1"/>
        <v>0.69957081545064381</v>
      </c>
      <c r="S8" s="112">
        <f t="shared" si="2"/>
        <v>5.3145559783183945E-3</v>
      </c>
      <c r="T8" s="133">
        <f t="shared" si="0"/>
        <v>5.3648068669527897E-3</v>
      </c>
    </row>
    <row r="9" spans="1:115" s="15" customFormat="1" x14ac:dyDescent="0.3">
      <c r="A9" s="14" t="s">
        <v>11</v>
      </c>
      <c r="B9" s="227">
        <f>'2018 Responses'!E9</f>
        <v>0</v>
      </c>
      <c r="C9" s="227"/>
      <c r="D9" s="227"/>
      <c r="E9" s="227">
        <f>'2018 Responses'!I9</f>
        <v>0</v>
      </c>
      <c r="F9" s="227"/>
      <c r="G9" s="227"/>
      <c r="H9" s="227">
        <f>'2018 Responses'!M9</f>
        <v>0</v>
      </c>
      <c r="I9" s="227"/>
      <c r="J9" s="227"/>
      <c r="K9" s="227">
        <f>'2018 Responses'!Q9</f>
        <v>0</v>
      </c>
      <c r="L9" s="227"/>
      <c r="M9" s="227"/>
      <c r="N9" s="227">
        <f>'2018 Responses'!U9</f>
        <v>0</v>
      </c>
      <c r="O9" s="227"/>
      <c r="P9" s="227"/>
      <c r="Q9" s="82">
        <f>'2018 Responses'!X9</f>
        <v>5719</v>
      </c>
      <c r="R9" s="108" t="str">
        <f t="shared" si="1"/>
        <v>No Appeals</v>
      </c>
      <c r="S9" s="111">
        <f t="shared" si="2"/>
        <v>0</v>
      </c>
      <c r="T9" s="132" t="str">
        <f t="shared" si="0"/>
        <v>No Appeals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x14ac:dyDescent="0.3">
      <c r="A10" s="11" t="s">
        <v>12</v>
      </c>
      <c r="B10" s="236">
        <f>'2018 Responses'!E10</f>
        <v>32</v>
      </c>
      <c r="C10" s="236"/>
      <c r="D10" s="236"/>
      <c r="E10" s="236">
        <f>'2018 Responses'!I10</f>
        <v>1</v>
      </c>
      <c r="F10" s="236"/>
      <c r="G10" s="236"/>
      <c r="H10" s="236">
        <f>'2018 Responses'!M10</f>
        <v>32</v>
      </c>
      <c r="I10" s="236"/>
      <c r="J10" s="236"/>
      <c r="K10" s="236">
        <f>'2018 Responses'!Q10</f>
        <v>0</v>
      </c>
      <c r="L10" s="236"/>
      <c r="M10" s="236"/>
      <c r="N10" s="236">
        <f>'2018 Responses'!U10</f>
        <v>9</v>
      </c>
      <c r="O10" s="236"/>
      <c r="P10" s="236"/>
      <c r="Q10" s="84">
        <f>'2018 Responses'!X10</f>
        <v>59310</v>
      </c>
      <c r="R10" s="109">
        <f t="shared" si="1"/>
        <v>0</v>
      </c>
      <c r="S10" s="112">
        <f t="shared" si="2"/>
        <v>5.5639858371269596E-4</v>
      </c>
      <c r="T10" s="133">
        <f t="shared" si="0"/>
        <v>0.28125</v>
      </c>
    </row>
    <row r="11" spans="1:115" s="15" customFormat="1" x14ac:dyDescent="0.3">
      <c r="A11" s="14" t="s">
        <v>13</v>
      </c>
      <c r="B11" s="227">
        <f>'2018 Responses'!E11</f>
        <v>22</v>
      </c>
      <c r="C11" s="227"/>
      <c r="D11" s="227"/>
      <c r="E11" s="227">
        <f>'2018 Responses'!I11</f>
        <v>0</v>
      </c>
      <c r="F11" s="227"/>
      <c r="G11" s="227"/>
      <c r="H11" s="227">
        <f>'2018 Responses'!M11</f>
        <v>20</v>
      </c>
      <c r="I11" s="227"/>
      <c r="J11" s="227"/>
      <c r="K11" s="227">
        <f>'2018 Responses'!Q11</f>
        <v>2</v>
      </c>
      <c r="L11" s="227"/>
      <c r="M11" s="227"/>
      <c r="N11" s="227">
        <f>'2018 Responses'!U11</f>
        <v>2</v>
      </c>
      <c r="O11" s="227"/>
      <c r="P11" s="227"/>
      <c r="Q11" s="82">
        <f>'2018 Responses'!X11</f>
        <v>27455</v>
      </c>
      <c r="R11" s="108">
        <f t="shared" si="1"/>
        <v>9.0909090909090912E-2</v>
      </c>
      <c r="S11" s="111">
        <f t="shared" si="2"/>
        <v>8.7415771262065202E-4</v>
      </c>
      <c r="T11" s="132">
        <f t="shared" si="0"/>
        <v>9.0909090909090912E-2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x14ac:dyDescent="0.3">
      <c r="A12" s="11" t="s">
        <v>14</v>
      </c>
      <c r="B12" s="236">
        <f>'2018 Responses'!E12</f>
        <v>0</v>
      </c>
      <c r="C12" s="236"/>
      <c r="D12" s="236"/>
      <c r="E12" s="236">
        <f>'2018 Responses'!I12</f>
        <v>0</v>
      </c>
      <c r="F12" s="236"/>
      <c r="G12" s="236"/>
      <c r="H12" s="236">
        <f>'2018 Responses'!M12</f>
        <v>0</v>
      </c>
      <c r="I12" s="236"/>
      <c r="J12" s="236"/>
      <c r="K12" s="236">
        <f>'2018 Responses'!Q12</f>
        <v>0</v>
      </c>
      <c r="L12" s="236"/>
      <c r="M12" s="236"/>
      <c r="N12" s="236">
        <f>'2018 Responses'!U12</f>
        <v>0</v>
      </c>
      <c r="O12" s="236"/>
      <c r="P12" s="236"/>
      <c r="Q12" s="84">
        <f>'2018 Responses'!X12</f>
        <v>9195</v>
      </c>
      <c r="R12" s="109" t="str">
        <f t="shared" si="1"/>
        <v>No Appeals</v>
      </c>
      <c r="S12" s="112">
        <f t="shared" si="2"/>
        <v>0</v>
      </c>
      <c r="T12" s="133" t="str">
        <f t="shared" si="0"/>
        <v>No Appeals</v>
      </c>
    </row>
    <row r="13" spans="1:115" s="15" customFormat="1" x14ac:dyDescent="0.3">
      <c r="A13" s="14" t="s">
        <v>42</v>
      </c>
      <c r="B13" s="227">
        <f>'2018 Responses'!E13</f>
        <v>20</v>
      </c>
      <c r="C13" s="227"/>
      <c r="D13" s="227"/>
      <c r="E13" s="227">
        <f>'2018 Responses'!I13</f>
        <v>0</v>
      </c>
      <c r="F13" s="227"/>
      <c r="G13" s="227"/>
      <c r="H13" s="227">
        <f>'2018 Responses'!M13</f>
        <v>16</v>
      </c>
      <c r="I13" s="227"/>
      <c r="J13" s="227"/>
      <c r="K13" s="227">
        <f>'2018 Responses'!Q13</f>
        <v>6</v>
      </c>
      <c r="L13" s="227"/>
      <c r="M13" s="227"/>
      <c r="N13" s="227">
        <f>'2018 Responses'!U13</f>
        <v>5</v>
      </c>
      <c r="O13" s="227"/>
      <c r="P13" s="227"/>
      <c r="Q13" s="82">
        <f>'2018 Responses'!X13</f>
        <v>33935</v>
      </c>
      <c r="R13" s="108">
        <f t="shared" si="1"/>
        <v>0.2</v>
      </c>
      <c r="S13" s="111">
        <f t="shared" si="2"/>
        <v>7.6617062030352148E-4</v>
      </c>
      <c r="T13" s="132">
        <f t="shared" si="0"/>
        <v>0.25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x14ac:dyDescent="0.3">
      <c r="A14" s="11" t="s">
        <v>15</v>
      </c>
      <c r="B14" s="236">
        <f>'2018 Responses'!E14</f>
        <v>0</v>
      </c>
      <c r="C14" s="236"/>
      <c r="D14" s="236"/>
      <c r="E14" s="236">
        <f>'2018 Responses'!I14</f>
        <v>0</v>
      </c>
      <c r="F14" s="236"/>
      <c r="G14" s="236"/>
      <c r="H14" s="236">
        <f>'2018 Responses'!M14</f>
        <v>0</v>
      </c>
      <c r="I14" s="236"/>
      <c r="J14" s="236"/>
      <c r="K14" s="236">
        <f>'2018 Responses'!Q14</f>
        <v>1</v>
      </c>
      <c r="L14" s="236"/>
      <c r="M14" s="236"/>
      <c r="N14" s="236">
        <f>'2018 Responses'!U14</f>
        <v>0</v>
      </c>
      <c r="O14" s="236"/>
      <c r="P14" s="236"/>
      <c r="Q14" s="84">
        <f>'2018 Responses'!X14</f>
        <v>3674</v>
      </c>
      <c r="R14" s="109" t="str">
        <f t="shared" si="1"/>
        <v>No Appeals</v>
      </c>
      <c r="S14" s="112">
        <f t="shared" si="2"/>
        <v>2.7218290691344586E-4</v>
      </c>
      <c r="T14" s="133" t="str">
        <f t="shared" si="0"/>
        <v>No Appeals</v>
      </c>
    </row>
    <row r="15" spans="1:115" s="15" customFormat="1" x14ac:dyDescent="0.3">
      <c r="A15" s="14" t="s">
        <v>16</v>
      </c>
      <c r="B15" s="227">
        <f>'2018 Responses'!E15</f>
        <v>63</v>
      </c>
      <c r="C15" s="227"/>
      <c r="D15" s="227"/>
      <c r="E15" s="227">
        <f>'2018 Responses'!I15</f>
        <v>0</v>
      </c>
      <c r="F15" s="227"/>
      <c r="G15" s="227"/>
      <c r="H15" s="227">
        <f>'2018 Responses'!M15</f>
        <v>63</v>
      </c>
      <c r="I15" s="227"/>
      <c r="J15" s="227"/>
      <c r="K15" s="227">
        <f>'2018 Responses'!Q15</f>
        <v>12</v>
      </c>
      <c r="L15" s="227"/>
      <c r="M15" s="227"/>
      <c r="N15" s="227">
        <f>'2018 Responses'!U15</f>
        <v>7</v>
      </c>
      <c r="O15" s="227"/>
      <c r="P15" s="227"/>
      <c r="Q15" s="82">
        <f>'2018 Responses'!X15</f>
        <v>58934</v>
      </c>
      <c r="R15" s="108">
        <f t="shared" si="1"/>
        <v>0</v>
      </c>
      <c r="S15" s="111">
        <f t="shared" si="2"/>
        <v>1.2726100383479825E-3</v>
      </c>
      <c r="T15" s="132">
        <f t="shared" si="0"/>
        <v>0.1111111111111111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x14ac:dyDescent="0.3">
      <c r="A16" s="11" t="s">
        <v>17</v>
      </c>
      <c r="B16" s="236">
        <f>'2018 Responses'!E16</f>
        <v>25</v>
      </c>
      <c r="C16" s="236"/>
      <c r="D16" s="236"/>
      <c r="E16" s="236">
        <f>'2018 Responses'!I16</f>
        <v>0</v>
      </c>
      <c r="F16" s="236"/>
      <c r="G16" s="236"/>
      <c r="H16" s="236">
        <f>'2018 Responses'!M16</f>
        <v>25</v>
      </c>
      <c r="I16" s="236"/>
      <c r="J16" s="236"/>
      <c r="K16" s="236">
        <f>'2018 Responses'!Q16</f>
        <v>1</v>
      </c>
      <c r="L16" s="236"/>
      <c r="M16" s="236"/>
      <c r="N16" s="236">
        <f>'2018 Responses'!U16</f>
        <v>0</v>
      </c>
      <c r="O16" s="236"/>
      <c r="P16" s="236"/>
      <c r="Q16" s="84">
        <f>'2018 Responses'!X16</f>
        <v>61006</v>
      </c>
      <c r="R16" s="109">
        <f t="shared" si="1"/>
        <v>0</v>
      </c>
      <c r="S16" s="112">
        <f t="shared" si="2"/>
        <v>4.2618758810608793E-4</v>
      </c>
      <c r="T16" s="133">
        <f t="shared" si="0"/>
        <v>0</v>
      </c>
    </row>
    <row r="17" spans="1:115" s="15" customFormat="1" x14ac:dyDescent="0.3">
      <c r="A17" s="14" t="s">
        <v>18</v>
      </c>
      <c r="B17" s="227">
        <f>'2018 Responses'!E17</f>
        <v>187</v>
      </c>
      <c r="C17" s="227"/>
      <c r="D17" s="227"/>
      <c r="E17" s="227">
        <f>'2018 Responses'!I17</f>
        <v>0</v>
      </c>
      <c r="F17" s="227"/>
      <c r="G17" s="227"/>
      <c r="H17" s="227">
        <f>'2018 Responses'!M17</f>
        <v>167</v>
      </c>
      <c r="I17" s="227"/>
      <c r="J17" s="227"/>
      <c r="K17" s="227">
        <f>'2018 Responses'!Q17</f>
        <v>8</v>
      </c>
      <c r="L17" s="227"/>
      <c r="M17" s="227"/>
      <c r="N17" s="227">
        <f>'2018 Responses'!U17</f>
        <v>69</v>
      </c>
      <c r="O17" s="227"/>
      <c r="P17" s="227"/>
      <c r="Q17" s="82">
        <f>'2018 Responses'!X17</f>
        <v>51378</v>
      </c>
      <c r="R17" s="108">
        <f t="shared" si="1"/>
        <v>0.10695187165775401</v>
      </c>
      <c r="S17" s="111">
        <f t="shared" si="2"/>
        <v>3.7953988088286817E-3</v>
      </c>
      <c r="T17" s="132">
        <f t="shared" si="0"/>
        <v>0.36898395721925131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</row>
    <row r="18" spans="1:115" x14ac:dyDescent="0.3">
      <c r="A18" s="11" t="s">
        <v>19</v>
      </c>
      <c r="B18" s="236">
        <f>'2018 Responses'!E18</f>
        <v>42</v>
      </c>
      <c r="C18" s="236"/>
      <c r="D18" s="236"/>
      <c r="E18" s="236">
        <f>'2018 Responses'!I18</f>
        <v>0</v>
      </c>
      <c r="F18" s="236"/>
      <c r="G18" s="236"/>
      <c r="H18" s="236">
        <f>'2018 Responses'!M18</f>
        <v>9</v>
      </c>
      <c r="I18" s="236"/>
      <c r="J18" s="236"/>
      <c r="K18" s="236">
        <f>'2018 Responses'!Q18</f>
        <v>0</v>
      </c>
      <c r="L18" s="236"/>
      <c r="M18" s="236"/>
      <c r="N18" s="236">
        <f>'2018 Responses'!U18</f>
        <v>4</v>
      </c>
      <c r="O18" s="236"/>
      <c r="P18" s="236"/>
      <c r="Q18" s="84">
        <f>'2018 Responses'!X18</f>
        <v>30359</v>
      </c>
      <c r="R18" s="109">
        <f t="shared" si="1"/>
        <v>0.7857142857142857</v>
      </c>
      <c r="S18" s="112">
        <f t="shared" si="2"/>
        <v>1.3834447774959649E-3</v>
      </c>
      <c r="T18" s="133">
        <f t="shared" si="0"/>
        <v>9.5238095238095233E-2</v>
      </c>
    </row>
    <row r="19" spans="1:115" s="15" customFormat="1" x14ac:dyDescent="0.3">
      <c r="A19" s="14" t="s">
        <v>44</v>
      </c>
      <c r="B19" s="227">
        <f>'2018 Responses'!E19</f>
        <v>3454</v>
      </c>
      <c r="C19" s="227"/>
      <c r="D19" s="227"/>
      <c r="E19" s="227">
        <f>'2018 Responses'!I19</f>
        <v>92</v>
      </c>
      <c r="F19" s="227"/>
      <c r="G19" s="227"/>
      <c r="H19" s="227">
        <f>'2018 Responses'!M19</f>
        <v>2371</v>
      </c>
      <c r="I19" s="227"/>
      <c r="J19" s="227"/>
      <c r="K19" s="227">
        <f>'2018 Responses'!Q19</f>
        <v>182</v>
      </c>
      <c r="L19" s="227"/>
      <c r="M19" s="227"/>
      <c r="N19" s="227">
        <f>'2018 Responses'!U19</f>
        <v>627</v>
      </c>
      <c r="O19" s="227"/>
      <c r="P19" s="227"/>
      <c r="Q19" s="82">
        <f>'2018 Responses'!X19</f>
        <v>718428</v>
      </c>
      <c r="R19" s="108">
        <f t="shared" si="1"/>
        <v>0.31354950781702373</v>
      </c>
      <c r="S19" s="111">
        <f t="shared" si="2"/>
        <v>5.1891073287789451E-3</v>
      </c>
      <c r="T19" s="132">
        <f t="shared" si="0"/>
        <v>0.18152866242038215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</row>
    <row r="20" spans="1:115" x14ac:dyDescent="0.3">
      <c r="A20" s="11" t="s">
        <v>20</v>
      </c>
      <c r="B20" s="236">
        <f>'2018 Responses'!E20</f>
        <v>106</v>
      </c>
      <c r="C20" s="236"/>
      <c r="D20" s="236"/>
      <c r="E20" s="236">
        <f>'2018 Responses'!I20</f>
        <v>1</v>
      </c>
      <c r="F20" s="236"/>
      <c r="G20" s="236"/>
      <c r="H20" s="236">
        <f>'2018 Responses'!M20</f>
        <v>81</v>
      </c>
      <c r="I20" s="236"/>
      <c r="J20" s="236"/>
      <c r="K20" s="236">
        <f>'2018 Responses'!Q20</f>
        <v>10</v>
      </c>
      <c r="L20" s="236"/>
      <c r="M20" s="236"/>
      <c r="N20" s="236">
        <f>'2018 Responses'!U20</f>
        <v>25</v>
      </c>
      <c r="O20" s="236"/>
      <c r="P20" s="236"/>
      <c r="Q20" s="84">
        <f>'2018 Responses'!X20</f>
        <v>119986</v>
      </c>
      <c r="R20" s="109">
        <f t="shared" si="1"/>
        <v>0.23584905660377359</v>
      </c>
      <c r="S20" s="112">
        <f t="shared" si="2"/>
        <v>9.7511376327238182E-4</v>
      </c>
      <c r="T20" s="133">
        <f t="shared" si="0"/>
        <v>0.23584905660377359</v>
      </c>
    </row>
    <row r="21" spans="1:115" s="15" customFormat="1" x14ac:dyDescent="0.3">
      <c r="A21" s="14" t="s">
        <v>21</v>
      </c>
      <c r="B21" s="227">
        <f>'2018 Responses'!E21</f>
        <v>124</v>
      </c>
      <c r="C21" s="227"/>
      <c r="D21" s="227"/>
      <c r="E21" s="227">
        <f>'2018 Responses'!I21</f>
        <v>0</v>
      </c>
      <c r="F21" s="227"/>
      <c r="G21" s="227"/>
      <c r="H21" s="227">
        <f>'2018 Responses'!M21</f>
        <v>95</v>
      </c>
      <c r="I21" s="227"/>
      <c r="J21" s="227"/>
      <c r="K21" s="227">
        <f>'2018 Responses'!Q21</f>
        <v>3</v>
      </c>
      <c r="L21" s="227"/>
      <c r="M21" s="227"/>
      <c r="N21" s="227">
        <f>'2018 Responses'!U21</f>
        <v>6</v>
      </c>
      <c r="O21" s="227"/>
      <c r="P21" s="227"/>
      <c r="Q21" s="82">
        <f>'2018 Responses'!X21</f>
        <v>35216</v>
      </c>
      <c r="R21" s="108">
        <f t="shared" si="1"/>
        <v>0.23387096774193547</v>
      </c>
      <c r="S21" s="111">
        <f t="shared" si="2"/>
        <v>3.6063153112221719E-3</v>
      </c>
      <c r="T21" s="132">
        <f t="shared" si="0"/>
        <v>4.8387096774193547E-2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x14ac:dyDescent="0.3">
      <c r="A22" s="11" t="s">
        <v>22</v>
      </c>
      <c r="B22" s="236">
        <f>'2018 Responses'!E22</f>
        <v>18</v>
      </c>
      <c r="C22" s="236"/>
      <c r="D22" s="236"/>
      <c r="E22" s="236">
        <f>'2018 Responses'!I22</f>
        <v>1</v>
      </c>
      <c r="F22" s="236"/>
      <c r="G22" s="236"/>
      <c r="H22" s="236">
        <f>'2018 Responses'!M22</f>
        <v>17</v>
      </c>
      <c r="I22" s="236"/>
      <c r="J22" s="236"/>
      <c r="K22" s="236">
        <f>'2018 Responses'!Q22</f>
        <v>0</v>
      </c>
      <c r="L22" s="236"/>
      <c r="M22" s="236"/>
      <c r="N22" s="236">
        <f>'2018 Responses'!U22</f>
        <v>0</v>
      </c>
      <c r="O22" s="236"/>
      <c r="P22" s="236"/>
      <c r="Q22" s="84">
        <f>'2018 Responses'!X22</f>
        <v>21655</v>
      </c>
      <c r="R22" s="109">
        <f t="shared" si="1"/>
        <v>5.5555555555555552E-2</v>
      </c>
      <c r="S22" s="112">
        <f t="shared" si="2"/>
        <v>8.7739552066497348E-4</v>
      </c>
      <c r="T22" s="133">
        <f t="shared" si="0"/>
        <v>0</v>
      </c>
    </row>
    <row r="23" spans="1:115" s="15" customFormat="1" x14ac:dyDescent="0.3">
      <c r="A23" s="14" t="s">
        <v>23</v>
      </c>
      <c r="B23" s="227">
        <f>'2018 Responses'!E23</f>
        <v>172</v>
      </c>
      <c r="C23" s="227"/>
      <c r="D23" s="227"/>
      <c r="E23" s="227">
        <f>'2018 Responses'!I23</f>
        <v>14</v>
      </c>
      <c r="F23" s="227"/>
      <c r="G23" s="227"/>
      <c r="H23" s="227">
        <f>'2018 Responses'!M23</f>
        <v>148</v>
      </c>
      <c r="I23" s="227"/>
      <c r="J23" s="227"/>
      <c r="K23" s="227">
        <f>'2018 Responses'!Q23</f>
        <v>19</v>
      </c>
      <c r="L23" s="227"/>
      <c r="M23" s="227"/>
      <c r="N23" s="227">
        <f>'2018 Responses'!U23</f>
        <v>23</v>
      </c>
      <c r="O23" s="227"/>
      <c r="P23" s="227"/>
      <c r="Q23" s="82">
        <f>'2018 Responses'!X23</f>
        <v>62696</v>
      </c>
      <c r="R23" s="108">
        <f t="shared" si="1"/>
        <v>0.13953488372093023</v>
      </c>
      <c r="S23" s="111">
        <f t="shared" si="2"/>
        <v>3.2697460763047082E-3</v>
      </c>
      <c r="T23" s="132">
        <f t="shared" si="0"/>
        <v>0.13372093023255813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</row>
    <row r="24" spans="1:115" x14ac:dyDescent="0.3">
      <c r="A24" s="11" t="s">
        <v>24</v>
      </c>
      <c r="B24" s="236">
        <f>'2018 Responses'!E24</f>
        <v>0</v>
      </c>
      <c r="C24" s="236"/>
      <c r="D24" s="236"/>
      <c r="E24" s="236">
        <f>'2018 Responses'!I24</f>
        <v>0</v>
      </c>
      <c r="F24" s="236"/>
      <c r="G24" s="236"/>
      <c r="H24" s="236">
        <f>'2018 Responses'!M24</f>
        <v>0</v>
      </c>
      <c r="I24" s="236"/>
      <c r="J24" s="236"/>
      <c r="K24" s="236">
        <f>'2018 Responses'!Q24</f>
        <v>0</v>
      </c>
      <c r="L24" s="236"/>
      <c r="M24" s="236"/>
      <c r="N24" s="236">
        <f>'2018 Responses'!U24</f>
        <v>0</v>
      </c>
      <c r="O24" s="236"/>
      <c r="P24" s="236"/>
      <c r="Q24" s="84">
        <f>'2018 Responses'!X24</f>
        <v>18169</v>
      </c>
      <c r="R24" s="109" t="str">
        <f t="shared" si="1"/>
        <v>No Appeals</v>
      </c>
      <c r="S24" s="112">
        <f t="shared" si="2"/>
        <v>0</v>
      </c>
      <c r="T24" s="133" t="str">
        <f t="shared" si="0"/>
        <v>No Appeals</v>
      </c>
    </row>
    <row r="25" spans="1:115" s="15" customFormat="1" x14ac:dyDescent="0.3">
      <c r="A25" s="14" t="s">
        <v>25</v>
      </c>
      <c r="B25" s="227">
        <f>'2018 Responses'!E25</f>
        <v>119</v>
      </c>
      <c r="C25" s="227"/>
      <c r="D25" s="227"/>
      <c r="E25" s="227">
        <f>'2018 Responses'!I25</f>
        <v>0</v>
      </c>
      <c r="F25" s="227"/>
      <c r="G25" s="227"/>
      <c r="H25" s="227">
        <f>'2018 Responses'!M25</f>
        <v>87</v>
      </c>
      <c r="I25" s="227"/>
      <c r="J25" s="227"/>
      <c r="K25" s="227">
        <f>'2018 Responses'!Q25</f>
        <v>1</v>
      </c>
      <c r="L25" s="227"/>
      <c r="M25" s="227"/>
      <c r="N25" s="227">
        <f>'2018 Responses'!U25</f>
        <v>5</v>
      </c>
      <c r="O25" s="227"/>
      <c r="P25" s="227"/>
      <c r="Q25" s="82">
        <f>'2018 Responses'!X25</f>
        <v>53123</v>
      </c>
      <c r="R25" s="108">
        <f t="shared" si="1"/>
        <v>0.26890756302521007</v>
      </c>
      <c r="S25" s="111">
        <f t="shared" si="2"/>
        <v>2.2589085706756018E-3</v>
      </c>
      <c r="T25" s="132">
        <f t="shared" si="0"/>
        <v>4.2016806722689079E-2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</row>
    <row r="26" spans="1:115" x14ac:dyDescent="0.3">
      <c r="A26" s="11" t="s">
        <v>26</v>
      </c>
      <c r="B26" s="236">
        <f>'2018 Responses'!E26</f>
        <v>40</v>
      </c>
      <c r="C26" s="236"/>
      <c r="D26" s="236"/>
      <c r="E26" s="236">
        <f>'2018 Responses'!I26</f>
        <v>0</v>
      </c>
      <c r="F26" s="236"/>
      <c r="G26" s="236"/>
      <c r="H26" s="236">
        <f>'2018 Responses'!M26</f>
        <v>29</v>
      </c>
      <c r="I26" s="236"/>
      <c r="J26" s="236"/>
      <c r="K26" s="236">
        <f>'2018 Responses'!Q26</f>
        <v>2</v>
      </c>
      <c r="L26" s="236"/>
      <c r="M26" s="236"/>
      <c r="N26" s="236">
        <f>'2018 Responses'!U26</f>
        <v>0</v>
      </c>
      <c r="O26" s="236"/>
      <c r="P26" s="236"/>
      <c r="Q26" s="84">
        <f>'2018 Responses'!X26</f>
        <v>48438</v>
      </c>
      <c r="R26" s="109">
        <f t="shared" si="1"/>
        <v>0.27500000000000002</v>
      </c>
      <c r="S26" s="112">
        <f t="shared" si="2"/>
        <v>8.6708782360956271E-4</v>
      </c>
      <c r="T26" s="133">
        <f t="shared" si="0"/>
        <v>0</v>
      </c>
    </row>
    <row r="27" spans="1:115" s="15" customFormat="1" x14ac:dyDescent="0.3">
      <c r="A27" s="14" t="s">
        <v>27</v>
      </c>
      <c r="B27" s="227">
        <f>'2018 Responses'!E27</f>
        <v>24</v>
      </c>
      <c r="C27" s="227"/>
      <c r="D27" s="227"/>
      <c r="E27" s="227">
        <f>'2018 Responses'!I27</f>
        <v>0</v>
      </c>
      <c r="F27" s="227"/>
      <c r="G27" s="227"/>
      <c r="H27" s="227">
        <f>'2018 Responses'!M27</f>
        <v>20</v>
      </c>
      <c r="I27" s="227"/>
      <c r="J27" s="227"/>
      <c r="K27" s="227">
        <f>'2018 Responses'!Q27</f>
        <v>2</v>
      </c>
      <c r="L27" s="227"/>
      <c r="M27" s="227"/>
      <c r="N27" s="227">
        <f>'2018 Responses'!U27</f>
        <v>4</v>
      </c>
      <c r="O27" s="227"/>
      <c r="P27" s="227"/>
      <c r="Q27" s="82">
        <f>'2018 Responses'!X27</f>
        <v>33292</v>
      </c>
      <c r="R27" s="108">
        <f t="shared" si="1"/>
        <v>0.16666666666666666</v>
      </c>
      <c r="S27" s="111">
        <f t="shared" si="2"/>
        <v>7.8096840081701309E-4</v>
      </c>
      <c r="T27" s="132">
        <f t="shared" si="0"/>
        <v>0.16666666666666666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</row>
    <row r="28" spans="1:115" x14ac:dyDescent="0.3">
      <c r="A28" s="11" t="s">
        <v>28</v>
      </c>
      <c r="B28" s="236">
        <f>'2018 Responses'!E28</f>
        <v>10</v>
      </c>
      <c r="C28" s="236"/>
      <c r="D28" s="236"/>
      <c r="E28" s="236">
        <f>'2018 Responses'!I28</f>
        <v>0</v>
      </c>
      <c r="F28" s="236"/>
      <c r="G28" s="236"/>
      <c r="H28" s="236">
        <f>'2018 Responses'!M28</f>
        <v>8</v>
      </c>
      <c r="I28" s="236"/>
      <c r="J28" s="236"/>
      <c r="K28" s="236">
        <f>'2018 Responses'!Q28</f>
        <v>0</v>
      </c>
      <c r="L28" s="236"/>
      <c r="M28" s="236"/>
      <c r="N28" s="236">
        <f>'2018 Responses'!U28</f>
        <v>1</v>
      </c>
      <c r="O28" s="236"/>
      <c r="P28" s="236"/>
      <c r="Q28" s="84">
        <f>'2018 Responses'!X28</f>
        <v>15668</v>
      </c>
      <c r="R28" s="109">
        <f t="shared" si="1"/>
        <v>0.2</v>
      </c>
      <c r="S28" s="112">
        <f t="shared" si="2"/>
        <v>6.3824355374010719E-4</v>
      </c>
      <c r="T28" s="133">
        <f t="shared" si="0"/>
        <v>0.1</v>
      </c>
    </row>
    <row r="29" spans="1:115" s="15" customFormat="1" x14ac:dyDescent="0.3">
      <c r="A29" s="14" t="s">
        <v>29</v>
      </c>
      <c r="B29" s="227">
        <f>'2018 Responses'!E29</f>
        <v>694</v>
      </c>
      <c r="C29" s="227"/>
      <c r="D29" s="227"/>
      <c r="E29" s="227">
        <f>'2018 Responses'!I29</f>
        <v>0</v>
      </c>
      <c r="F29" s="227"/>
      <c r="G29" s="227"/>
      <c r="H29" s="227">
        <f>'2018 Responses'!M29</f>
        <v>680</v>
      </c>
      <c r="I29" s="227"/>
      <c r="J29" s="227"/>
      <c r="K29" s="227">
        <f>'2018 Responses'!Q29</f>
        <v>18</v>
      </c>
      <c r="L29" s="227"/>
      <c r="M29" s="227"/>
      <c r="N29" s="227">
        <f>'2018 Responses'!U29</f>
        <v>218</v>
      </c>
      <c r="O29" s="227"/>
      <c r="P29" s="227"/>
      <c r="Q29" s="82">
        <f>'2018 Responses'!X29</f>
        <v>331503</v>
      </c>
      <c r="R29" s="108">
        <f t="shared" si="1"/>
        <v>2.0172910662824207E-2</v>
      </c>
      <c r="S29" s="111">
        <f t="shared" si="2"/>
        <v>2.1477935342968241E-3</v>
      </c>
      <c r="T29" s="132">
        <f t="shared" si="0"/>
        <v>0.31412103746397696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</row>
    <row r="30" spans="1:115" x14ac:dyDescent="0.3">
      <c r="A30" s="11" t="s">
        <v>30</v>
      </c>
      <c r="B30" s="236">
        <f>'2018 Responses'!E30</f>
        <v>3</v>
      </c>
      <c r="C30" s="236"/>
      <c r="D30" s="236"/>
      <c r="E30" s="236">
        <f>'2018 Responses'!I30</f>
        <v>0</v>
      </c>
      <c r="F30" s="236"/>
      <c r="G30" s="236"/>
      <c r="H30" s="236">
        <f>'2018 Responses'!M30</f>
        <v>3</v>
      </c>
      <c r="I30" s="236"/>
      <c r="J30" s="236"/>
      <c r="K30" s="236">
        <f>'2018 Responses'!Q30</f>
        <v>5</v>
      </c>
      <c r="L30" s="236"/>
      <c r="M30" s="236"/>
      <c r="N30" s="236">
        <f>'2018 Responses'!U30</f>
        <v>0</v>
      </c>
      <c r="O30" s="236"/>
      <c r="P30" s="236"/>
      <c r="Q30" s="84">
        <f>'2018 Responses'!X30</f>
        <v>18799</v>
      </c>
      <c r="R30" s="109">
        <f t="shared" si="1"/>
        <v>0</v>
      </c>
      <c r="S30" s="112">
        <f t="shared" si="2"/>
        <v>4.2555455077397734E-4</v>
      </c>
      <c r="T30" s="133">
        <f t="shared" si="0"/>
        <v>0</v>
      </c>
    </row>
    <row r="31" spans="1:115" s="15" customFormat="1" x14ac:dyDescent="0.3">
      <c r="A31" s="14" t="s">
        <v>31</v>
      </c>
      <c r="B31" s="227">
        <f>'2018 Responses'!E31</f>
        <v>117</v>
      </c>
      <c r="C31" s="227"/>
      <c r="D31" s="227"/>
      <c r="E31" s="227">
        <f>'2018 Responses'!I31</f>
        <v>0</v>
      </c>
      <c r="F31" s="227"/>
      <c r="G31" s="227"/>
      <c r="H31" s="227">
        <f>'2018 Responses'!M31</f>
        <v>88</v>
      </c>
      <c r="I31" s="227"/>
      <c r="J31" s="227"/>
      <c r="K31" s="227">
        <f>'2018 Responses'!Q31</f>
        <v>37</v>
      </c>
      <c r="L31" s="227"/>
      <c r="M31" s="227"/>
      <c r="N31" s="227">
        <f>'2018 Responses'!U31</f>
        <v>4</v>
      </c>
      <c r="O31" s="227"/>
      <c r="P31" s="227"/>
      <c r="Q31" s="82">
        <f>'2018 Responses'!X31</f>
        <v>69155</v>
      </c>
      <c r="R31" s="108">
        <f t="shared" si="1"/>
        <v>0.24786324786324787</v>
      </c>
      <c r="S31" s="111">
        <f t="shared" si="2"/>
        <v>2.2268816426867181E-3</v>
      </c>
      <c r="T31" s="132">
        <f t="shared" si="0"/>
        <v>3.4188034188034191E-2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x14ac:dyDescent="0.3">
      <c r="A32" s="11" t="s">
        <v>32</v>
      </c>
      <c r="B32" s="236">
        <f>'2018 Responses'!E32</f>
        <v>1</v>
      </c>
      <c r="C32" s="236"/>
      <c r="D32" s="236"/>
      <c r="E32" s="236">
        <f>'2018 Responses'!I32</f>
        <v>0</v>
      </c>
      <c r="F32" s="236"/>
      <c r="G32" s="236"/>
      <c r="H32" s="236">
        <f>'2018 Responses'!M32</f>
        <v>0</v>
      </c>
      <c r="I32" s="236"/>
      <c r="J32" s="236"/>
      <c r="K32" s="236">
        <f>'2018 Responses'!Q32</f>
        <v>1</v>
      </c>
      <c r="L32" s="236"/>
      <c r="M32" s="236"/>
      <c r="N32" s="236">
        <f>'2018 Responses'!U32</f>
        <v>0</v>
      </c>
      <c r="O32" s="236"/>
      <c r="P32" s="236"/>
      <c r="Q32" s="84">
        <f>'2018 Responses'!X32</f>
        <v>8389</v>
      </c>
      <c r="R32" s="109">
        <f t="shared" si="1"/>
        <v>1</v>
      </c>
      <c r="S32" s="112">
        <f t="shared" si="2"/>
        <v>2.3840743831207532E-4</v>
      </c>
      <c r="T32" s="133">
        <f t="shared" si="0"/>
        <v>0</v>
      </c>
    </row>
    <row r="33" spans="1:115" s="15" customFormat="1" x14ac:dyDescent="0.3">
      <c r="A33" s="14" t="s">
        <v>33</v>
      </c>
      <c r="B33" s="227">
        <f>'2018 Responses'!E33</f>
        <v>455</v>
      </c>
      <c r="C33" s="227"/>
      <c r="D33" s="227"/>
      <c r="E33" s="227">
        <f>'2018 Responses'!I33</f>
        <v>38</v>
      </c>
      <c r="F33" s="227"/>
      <c r="G33" s="227"/>
      <c r="H33" s="227">
        <f>'2018 Responses'!M33</f>
        <v>442</v>
      </c>
      <c r="I33" s="227"/>
      <c r="J33" s="227"/>
      <c r="K33" s="227">
        <f>'2018 Responses'!Q33</f>
        <v>85</v>
      </c>
      <c r="L33" s="227"/>
      <c r="M33" s="227"/>
      <c r="N33" s="227">
        <f>'2018 Responses'!U33</f>
        <v>65</v>
      </c>
      <c r="O33" s="227"/>
      <c r="P33" s="227"/>
      <c r="Q33" s="82">
        <f>'2018 Responses'!X33</f>
        <v>310447</v>
      </c>
      <c r="R33" s="108">
        <f t="shared" si="1"/>
        <v>2.8571428571428571E-2</v>
      </c>
      <c r="S33" s="111">
        <f t="shared" si="2"/>
        <v>1.8618314881445142E-3</v>
      </c>
      <c r="T33" s="132">
        <f t="shared" si="0"/>
        <v>0.14285714285714285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</row>
    <row r="34" spans="1:115" x14ac:dyDescent="0.3">
      <c r="A34" s="11" t="s">
        <v>34</v>
      </c>
      <c r="B34" s="236">
        <f>'2018 Responses'!E34</f>
        <v>336</v>
      </c>
      <c r="C34" s="236"/>
      <c r="D34" s="236"/>
      <c r="E34" s="236">
        <f>'2018 Responses'!I34</f>
        <v>0</v>
      </c>
      <c r="F34" s="236"/>
      <c r="G34" s="236"/>
      <c r="H34" s="236">
        <f>'2018 Responses'!M34</f>
        <v>298</v>
      </c>
      <c r="I34" s="236"/>
      <c r="J34" s="236"/>
      <c r="K34" s="236">
        <f>'2018 Responses'!Q34</f>
        <v>26</v>
      </c>
      <c r="L34" s="236"/>
      <c r="M34" s="236"/>
      <c r="N34" s="236">
        <f>'2018 Responses'!U34</f>
        <v>118</v>
      </c>
      <c r="O34" s="236"/>
      <c r="P34" s="236"/>
      <c r="Q34" s="84">
        <f>'2018 Responses'!X34</f>
        <v>214326</v>
      </c>
      <c r="R34" s="109">
        <f t="shared" si="1"/>
        <v>0.1130952380952381</v>
      </c>
      <c r="S34" s="112">
        <f t="shared" si="2"/>
        <v>1.6890157983632411E-3</v>
      </c>
      <c r="T34" s="133">
        <f t="shared" si="0"/>
        <v>0.35119047619047616</v>
      </c>
    </row>
    <row r="35" spans="1:115" s="15" customFormat="1" x14ac:dyDescent="0.3">
      <c r="A35" s="14" t="s">
        <v>35</v>
      </c>
      <c r="B35" s="227">
        <f>'2018 Responses'!E35</f>
        <v>22</v>
      </c>
      <c r="C35" s="227"/>
      <c r="D35" s="227"/>
      <c r="E35" s="227">
        <f>'2018 Responses'!I35</f>
        <v>0</v>
      </c>
      <c r="F35" s="227"/>
      <c r="G35" s="227"/>
      <c r="H35" s="227">
        <f>'2018 Responses'!M35</f>
        <v>19</v>
      </c>
      <c r="I35" s="227"/>
      <c r="J35" s="227"/>
      <c r="K35" s="227">
        <f>'2018 Responses'!Q35</f>
        <v>6</v>
      </c>
      <c r="L35" s="227"/>
      <c r="M35" s="227"/>
      <c r="N35" s="227">
        <f>'2018 Responses'!U35</f>
        <v>3</v>
      </c>
      <c r="O35" s="227"/>
      <c r="P35" s="227"/>
      <c r="Q35" s="82">
        <f>'2018 Responses'!X35</f>
        <v>41747</v>
      </c>
      <c r="R35" s="108">
        <f t="shared" si="1"/>
        <v>0.13636363636363635</v>
      </c>
      <c r="S35" s="111">
        <f t="shared" si="2"/>
        <v>6.7070687714087238E-4</v>
      </c>
      <c r="T35" s="132">
        <f t="shared" si="0"/>
        <v>0.13636363636363635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</row>
    <row r="36" spans="1:115" x14ac:dyDescent="0.3">
      <c r="A36" s="11" t="s">
        <v>36</v>
      </c>
      <c r="B36" s="236">
        <f>'2018 Responses'!E36</f>
        <v>193</v>
      </c>
      <c r="C36" s="236"/>
      <c r="D36" s="236"/>
      <c r="E36" s="236">
        <f>'2018 Responses'!I36</f>
        <v>0</v>
      </c>
      <c r="F36" s="236"/>
      <c r="G36" s="236"/>
      <c r="H36" s="236">
        <f>'2018 Responses'!M36</f>
        <v>87</v>
      </c>
      <c r="I36" s="236"/>
      <c r="J36" s="236"/>
      <c r="K36" s="236">
        <f>'2018 Responses'!Q36</f>
        <v>50</v>
      </c>
      <c r="L36" s="236"/>
      <c r="M36" s="236"/>
      <c r="N36" s="236">
        <f>'2018 Responses'!U36</f>
        <v>32</v>
      </c>
      <c r="O36" s="236"/>
      <c r="P36" s="236"/>
      <c r="Q36" s="84">
        <f>'2018 Responses'!X36</f>
        <v>127125</v>
      </c>
      <c r="R36" s="109">
        <f t="shared" si="1"/>
        <v>0.54922279792746109</v>
      </c>
      <c r="S36" s="112">
        <f t="shared" si="2"/>
        <v>1.9115044247787611E-3</v>
      </c>
      <c r="T36" s="133">
        <f t="shared" si="0"/>
        <v>0.16580310880829016</v>
      </c>
    </row>
    <row r="37" spans="1:115" s="15" customFormat="1" x14ac:dyDescent="0.3">
      <c r="A37" s="14" t="s">
        <v>37</v>
      </c>
      <c r="B37" s="227">
        <f>'2018 Responses'!E37</f>
        <v>6</v>
      </c>
      <c r="C37" s="227"/>
      <c r="D37" s="227"/>
      <c r="E37" s="227">
        <f>'2018 Responses'!I37</f>
        <v>0</v>
      </c>
      <c r="F37" s="227"/>
      <c r="G37" s="227"/>
      <c r="H37" s="227">
        <f>'2018 Responses'!M37</f>
        <v>3</v>
      </c>
      <c r="I37" s="227"/>
      <c r="J37" s="227"/>
      <c r="K37" s="227">
        <f>'2018 Responses'!Q37</f>
        <v>0</v>
      </c>
      <c r="L37" s="227"/>
      <c r="M37" s="227"/>
      <c r="N37" s="227">
        <f>'2018 Responses'!U37</f>
        <v>2</v>
      </c>
      <c r="O37" s="227"/>
      <c r="P37" s="227"/>
      <c r="Q37" s="82">
        <f>'2018 Responses'!X37</f>
        <v>4552</v>
      </c>
      <c r="R37" s="108">
        <f t="shared" si="1"/>
        <v>0.5</v>
      </c>
      <c r="S37" s="111">
        <f t="shared" si="2"/>
        <v>1.3181019332161687E-3</v>
      </c>
      <c r="T37" s="132">
        <f t="shared" si="0"/>
        <v>0.33333333333333331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</row>
    <row r="38" spans="1:115" x14ac:dyDescent="0.3">
      <c r="A38" s="11" t="s">
        <v>38</v>
      </c>
      <c r="B38" s="236">
        <f>'2018 Responses'!E38</f>
        <v>24</v>
      </c>
      <c r="C38" s="236"/>
      <c r="D38" s="236"/>
      <c r="E38" s="236">
        <f>'2018 Responses'!I38</f>
        <v>0</v>
      </c>
      <c r="F38" s="236"/>
      <c r="G38" s="236"/>
      <c r="H38" s="236">
        <f>'2018 Responses'!M38</f>
        <v>21</v>
      </c>
      <c r="I38" s="236"/>
      <c r="J38" s="236"/>
      <c r="K38" s="236">
        <f>'2018 Responses'!Q38</f>
        <v>0</v>
      </c>
      <c r="L38" s="236"/>
      <c r="M38" s="236"/>
      <c r="N38" s="236">
        <f>'2018 Responses'!U38</f>
        <v>0</v>
      </c>
      <c r="O38" s="236"/>
      <c r="P38" s="236"/>
      <c r="Q38" s="84">
        <f>'2018 Responses'!X38</f>
        <v>28528</v>
      </c>
      <c r="R38" s="109">
        <f t="shared" si="1"/>
        <v>0.125</v>
      </c>
      <c r="S38" s="112">
        <f t="shared" si="2"/>
        <v>8.4127874369040938E-4</v>
      </c>
      <c r="T38" s="133">
        <f t="shared" si="0"/>
        <v>0</v>
      </c>
    </row>
    <row r="39" spans="1:115" s="15" customFormat="1" x14ac:dyDescent="0.3">
      <c r="A39" s="14" t="s">
        <v>39</v>
      </c>
      <c r="B39" s="227">
        <f>'2018 Responses'!E39</f>
        <v>188</v>
      </c>
      <c r="C39" s="227"/>
      <c r="D39" s="227"/>
      <c r="E39" s="227">
        <f>'2018 Responses'!I39</f>
        <v>0</v>
      </c>
      <c r="F39" s="227"/>
      <c r="G39" s="227"/>
      <c r="H39" s="227">
        <f>'2018 Responses'!M39</f>
        <v>79</v>
      </c>
      <c r="I39" s="227"/>
      <c r="J39" s="227"/>
      <c r="K39" s="227">
        <f>'2018 Responses'!Q39</f>
        <v>2</v>
      </c>
      <c r="L39" s="227"/>
      <c r="M39" s="227"/>
      <c r="N39" s="227">
        <f>'2018 Responses'!U39</f>
        <v>1</v>
      </c>
      <c r="O39" s="227"/>
      <c r="P39" s="227"/>
      <c r="Q39" s="82">
        <f>'2018 Responses'!X39</f>
        <v>112647</v>
      </c>
      <c r="R39" s="108">
        <f t="shared" si="1"/>
        <v>0.57978723404255317</v>
      </c>
      <c r="S39" s="111">
        <f t="shared" si="2"/>
        <v>1.6866849538824825E-3</v>
      </c>
      <c r="T39" s="132">
        <f t="shared" si="0"/>
        <v>5.3191489361702126E-3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</row>
    <row r="40" spans="1:115" x14ac:dyDescent="0.3">
      <c r="A40" s="11" t="s">
        <v>40</v>
      </c>
      <c r="B40" s="236">
        <f>'2018 Responses'!E40</f>
        <v>6</v>
      </c>
      <c r="C40" s="236"/>
      <c r="D40" s="236"/>
      <c r="E40" s="236">
        <f>'2018 Responses'!I40</f>
        <v>0</v>
      </c>
      <c r="F40" s="236"/>
      <c r="G40" s="236"/>
      <c r="H40" s="236">
        <f>'2018 Responses'!M40</f>
        <v>6</v>
      </c>
      <c r="I40" s="236"/>
      <c r="J40" s="236"/>
      <c r="K40" s="236">
        <f>'2018 Responses'!Q40</f>
        <v>0</v>
      </c>
      <c r="L40" s="236"/>
      <c r="M40" s="236"/>
      <c r="N40" s="236">
        <f>'2018 Responses'!U40</f>
        <v>0</v>
      </c>
      <c r="O40" s="236"/>
      <c r="P40" s="236"/>
      <c r="Q40" s="84">
        <f>'2018 Responses'!X40</f>
        <v>37390</v>
      </c>
      <c r="R40" s="109">
        <f t="shared" si="1"/>
        <v>0</v>
      </c>
      <c r="S40" s="112">
        <f t="shared" si="2"/>
        <v>1.6047071409467772E-4</v>
      </c>
      <c r="T40" s="133">
        <f t="shared" si="0"/>
        <v>0</v>
      </c>
    </row>
    <row r="41" spans="1:115" s="15" customFormat="1" x14ac:dyDescent="0.3">
      <c r="A41" s="14" t="s">
        <v>41</v>
      </c>
      <c r="B41" s="227">
        <f>'2018 Responses'!E41</f>
        <v>28</v>
      </c>
      <c r="C41" s="227"/>
      <c r="D41" s="227"/>
      <c r="E41" s="227">
        <f>'2018 Responses'!I41</f>
        <v>0</v>
      </c>
      <c r="F41" s="227"/>
      <c r="G41" s="227"/>
      <c r="H41" s="227">
        <f>'2018 Responses'!M41</f>
        <v>15</v>
      </c>
      <c r="I41" s="227"/>
      <c r="J41" s="227"/>
      <c r="K41" s="227">
        <f>'2018 Responses'!Q41</f>
        <v>11</v>
      </c>
      <c r="L41" s="227"/>
      <c r="M41" s="227"/>
      <c r="N41" s="227">
        <f>'2018 Responses'!U41</f>
        <v>13</v>
      </c>
      <c r="O41" s="227"/>
      <c r="P41" s="227"/>
      <c r="Q41" s="82">
        <f>'2018 Responses'!X41</f>
        <v>106387</v>
      </c>
      <c r="R41" s="108">
        <f t="shared" si="1"/>
        <v>0.4642857142857143</v>
      </c>
      <c r="S41" s="111">
        <f t="shared" si="2"/>
        <v>3.6658614304379292E-4</v>
      </c>
      <c r="T41" s="132">
        <f>IFERROR(SUM(N41/B41), "No Appeals")</f>
        <v>0.4642857142857143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</row>
    <row r="42" spans="1:115" s="7" customFormat="1" x14ac:dyDescent="0.3">
      <c r="A42" s="16" t="s">
        <v>45</v>
      </c>
      <c r="B42" s="228">
        <f>SUM(B3:B41)</f>
        <v>7707</v>
      </c>
      <c r="C42" s="228"/>
      <c r="D42" s="228"/>
      <c r="E42" s="228">
        <f>SUM(E3:E41)</f>
        <v>151</v>
      </c>
      <c r="F42" s="228"/>
      <c r="G42" s="228"/>
      <c r="H42" s="228">
        <f>SUM(H3:H41)</f>
        <v>5400</v>
      </c>
      <c r="I42" s="228"/>
      <c r="J42" s="228"/>
      <c r="K42" s="228">
        <f>SUM(K3:K41)</f>
        <v>532</v>
      </c>
      <c r="L42" s="228"/>
      <c r="M42" s="228"/>
      <c r="N42" s="228">
        <f>SUM(N3:N41)</f>
        <v>1264</v>
      </c>
      <c r="O42" s="228"/>
      <c r="P42" s="228"/>
      <c r="Q42" s="83">
        <f>SUM(Q3:Q41)</f>
        <v>3260017</v>
      </c>
      <c r="R42" s="83"/>
      <c r="S42" s="83"/>
      <c r="T42" s="83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</row>
    <row r="43" spans="1:115" s="17" customFormat="1" x14ac:dyDescent="0.3">
      <c r="A43" s="153" t="s">
        <v>94</v>
      </c>
      <c r="B43" s="257">
        <f>AVERAGE(B3:B41)</f>
        <v>197.61538461538461</v>
      </c>
      <c r="C43" s="257"/>
      <c r="D43" s="156">
        <f>AVERAGE(D3:F41)</f>
        <v>3.8717948717948718</v>
      </c>
      <c r="E43" s="257">
        <f>AVERAGE(E3:E41)</f>
        <v>3.8717948717948718</v>
      </c>
      <c r="F43" s="257"/>
      <c r="G43" s="156">
        <f>AVERAGE(G3:I41)</f>
        <v>138.46153846153845</v>
      </c>
      <c r="H43" s="257">
        <f>AVERAGE(H3:H41)</f>
        <v>138.46153846153845</v>
      </c>
      <c r="I43" s="257"/>
      <c r="J43" s="156">
        <f>AVERAGE(J3:L41)</f>
        <v>13.641025641025641</v>
      </c>
      <c r="K43" s="257">
        <f>AVERAGE(K3:K41)</f>
        <v>13.641025641025641</v>
      </c>
      <c r="L43" s="257"/>
      <c r="M43" s="257"/>
      <c r="N43" s="257">
        <f>AVERAGE(N3:N41)</f>
        <v>32.410256410256409</v>
      </c>
      <c r="O43" s="257"/>
      <c r="P43" s="257"/>
      <c r="Q43" s="153"/>
      <c r="R43" s="153"/>
      <c r="S43" s="153"/>
      <c r="T43" s="153"/>
    </row>
    <row r="44" spans="1:115" s="17" customFormat="1" x14ac:dyDescent="0.3"/>
    <row r="45" spans="1:115" s="17" customFormat="1" x14ac:dyDescent="0.3"/>
    <row r="46" spans="1:115" s="17" customFormat="1" x14ac:dyDescent="0.3"/>
    <row r="47" spans="1:115" s="17" customFormat="1" x14ac:dyDescent="0.3"/>
    <row r="48" spans="1:115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="17" customFormat="1" x14ac:dyDescent="0.3"/>
    <row r="130" s="17" customFormat="1" x14ac:dyDescent="0.3"/>
    <row r="131" s="17" customFormat="1" x14ac:dyDescent="0.3"/>
    <row r="132" s="17" customFormat="1" x14ac:dyDescent="0.3"/>
    <row r="133" s="17" customFormat="1" x14ac:dyDescent="0.3"/>
    <row r="134" s="17" customFormat="1" x14ac:dyDescent="0.3"/>
    <row r="135" s="17" customFormat="1" x14ac:dyDescent="0.3"/>
    <row r="136" s="17" customFormat="1" x14ac:dyDescent="0.3"/>
    <row r="137" s="17" customFormat="1" x14ac:dyDescent="0.3"/>
    <row r="138" s="17" customFormat="1" x14ac:dyDescent="0.3"/>
    <row r="139" s="17" customFormat="1" x14ac:dyDescent="0.3"/>
    <row r="140" s="17" customFormat="1" x14ac:dyDescent="0.3"/>
    <row r="141" s="17" customFormat="1" x14ac:dyDescent="0.3"/>
    <row r="142" s="17" customFormat="1" x14ac:dyDescent="0.3"/>
    <row r="143" s="17" customFormat="1" x14ac:dyDescent="0.3"/>
    <row r="144" s="17" customFormat="1" x14ac:dyDescent="0.3"/>
    <row r="145" s="17" customFormat="1" x14ac:dyDescent="0.3"/>
    <row r="146" s="17" customFormat="1" x14ac:dyDescent="0.3"/>
    <row r="147" s="17" customFormat="1" x14ac:dyDescent="0.3"/>
    <row r="148" s="17" customFormat="1" x14ac:dyDescent="0.3"/>
    <row r="149" s="17" customFormat="1" x14ac:dyDescent="0.3"/>
    <row r="150" s="17" customFormat="1" x14ac:dyDescent="0.3"/>
    <row r="151" s="17" customFormat="1" x14ac:dyDescent="0.3"/>
    <row r="152" s="17" customFormat="1" x14ac:dyDescent="0.3"/>
    <row r="153" s="17" customFormat="1" x14ac:dyDescent="0.3"/>
    <row r="154" s="17" customFormat="1" x14ac:dyDescent="0.3"/>
    <row r="155" s="17" customFormat="1" x14ac:dyDescent="0.3"/>
    <row r="156" s="17" customFormat="1" x14ac:dyDescent="0.3"/>
    <row r="157" s="17" customFormat="1" x14ac:dyDescent="0.3"/>
    <row r="158" s="17" customFormat="1" x14ac:dyDescent="0.3"/>
    <row r="159" s="17" customFormat="1" x14ac:dyDescent="0.3"/>
    <row r="160" s="17" customFormat="1" x14ac:dyDescent="0.3"/>
    <row r="161" s="17" customFormat="1" x14ac:dyDescent="0.3"/>
    <row r="162" s="17" customFormat="1" x14ac:dyDescent="0.3"/>
    <row r="163" s="17" customFormat="1" x14ac:dyDescent="0.3"/>
    <row r="164" s="17" customFormat="1" x14ac:dyDescent="0.3"/>
    <row r="165" s="17" customFormat="1" x14ac:dyDescent="0.3"/>
    <row r="166" s="17" customFormat="1" x14ac:dyDescent="0.3"/>
    <row r="167" s="17" customFormat="1" x14ac:dyDescent="0.3"/>
    <row r="168" s="17" customFormat="1" x14ac:dyDescent="0.3"/>
    <row r="169" s="17" customFormat="1" x14ac:dyDescent="0.3"/>
    <row r="170" s="17" customFormat="1" x14ac:dyDescent="0.3"/>
    <row r="171" s="17" customFormat="1" x14ac:dyDescent="0.3"/>
    <row r="172" s="17" customFormat="1" x14ac:dyDescent="0.3"/>
    <row r="173" s="17" customFormat="1" x14ac:dyDescent="0.3"/>
    <row r="174" s="17" customFormat="1" x14ac:dyDescent="0.3"/>
    <row r="175" s="17" customFormat="1" x14ac:dyDescent="0.3"/>
    <row r="176" s="17" customFormat="1" x14ac:dyDescent="0.3"/>
    <row r="177" spans="17:17" s="17" customFormat="1" x14ac:dyDescent="0.3"/>
    <row r="178" spans="17:17" s="17" customFormat="1" x14ac:dyDescent="0.3"/>
    <row r="179" spans="17:17" s="17" customFormat="1" x14ac:dyDescent="0.3"/>
    <row r="180" spans="17:17" s="17" customFormat="1" x14ac:dyDescent="0.3"/>
    <row r="181" spans="17:17" s="17" customFormat="1" x14ac:dyDescent="0.3"/>
    <row r="182" spans="17:17" s="17" customFormat="1" x14ac:dyDescent="0.3"/>
    <row r="183" spans="17:17" s="17" customFormat="1" x14ac:dyDescent="0.3"/>
    <row r="184" spans="17:17" s="17" customFormat="1" x14ac:dyDescent="0.3">
      <c r="Q184"/>
    </row>
    <row r="185" spans="17:17" s="17" customFormat="1" x14ac:dyDescent="0.3">
      <c r="Q185"/>
    </row>
    <row r="186" spans="17:17" s="17" customFormat="1" x14ac:dyDescent="0.3">
      <c r="Q186"/>
    </row>
    <row r="187" spans="17:17" s="17" customFormat="1" x14ac:dyDescent="0.3">
      <c r="Q187"/>
    </row>
    <row r="188" spans="17:17" s="17" customFormat="1" x14ac:dyDescent="0.3">
      <c r="Q188"/>
    </row>
    <row r="189" spans="17:17" s="17" customFormat="1" x14ac:dyDescent="0.3">
      <c r="Q189"/>
    </row>
    <row r="190" spans="17:17" s="17" customFormat="1" x14ac:dyDescent="0.3">
      <c r="Q190"/>
    </row>
    <row r="191" spans="17:17" s="17" customFormat="1" x14ac:dyDescent="0.3">
      <c r="Q191"/>
    </row>
  </sheetData>
  <sheetProtection sheet="1" objects="1" scenarios="1"/>
  <mergeCells count="215">
    <mergeCell ref="B43:C43"/>
    <mergeCell ref="H43:I43"/>
    <mergeCell ref="E43:F43"/>
    <mergeCell ref="K43:M43"/>
    <mergeCell ref="N43:P43"/>
    <mergeCell ref="B17:D17"/>
    <mergeCell ref="B18:D18"/>
    <mergeCell ref="B19:D19"/>
    <mergeCell ref="B20:D20"/>
    <mergeCell ref="H17:J17"/>
    <mergeCell ref="H18:J18"/>
    <mergeCell ref="H19:J19"/>
    <mergeCell ref="H20:J20"/>
    <mergeCell ref="B21:D21"/>
    <mergeCell ref="B40:D40"/>
    <mergeCell ref="B41:D41"/>
    <mergeCell ref="E22:G22"/>
    <mergeCell ref="E23:G23"/>
    <mergeCell ref="E24:G24"/>
    <mergeCell ref="E25:G25"/>
    <mergeCell ref="E26:G26"/>
    <mergeCell ref="E17:G17"/>
    <mergeCell ref="E18:G18"/>
    <mergeCell ref="E19:G19"/>
    <mergeCell ref="N1:P1"/>
    <mergeCell ref="B1:D1"/>
    <mergeCell ref="E1:G1"/>
    <mergeCell ref="H1:J1"/>
    <mergeCell ref="K1:M1"/>
    <mergeCell ref="B2:D2"/>
    <mergeCell ref="B7:D7"/>
    <mergeCell ref="B8:D8"/>
    <mergeCell ref="B9:D9"/>
    <mergeCell ref="K2:M2"/>
    <mergeCell ref="K3:M3"/>
    <mergeCell ref="K4:M4"/>
    <mergeCell ref="K5:M5"/>
    <mergeCell ref="K6:M6"/>
    <mergeCell ref="K7:M7"/>
    <mergeCell ref="K8:M8"/>
    <mergeCell ref="B3:D3"/>
    <mergeCell ref="B4:D4"/>
    <mergeCell ref="B5:D5"/>
    <mergeCell ref="B6:D6"/>
    <mergeCell ref="K9:M9"/>
    <mergeCell ref="B15:D15"/>
    <mergeCell ref="B16:D16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2:D32"/>
    <mergeCell ref="B33:D33"/>
    <mergeCell ref="B34:D34"/>
    <mergeCell ref="B10:D10"/>
    <mergeCell ref="B11:D11"/>
    <mergeCell ref="B12:D12"/>
    <mergeCell ref="B13:D13"/>
    <mergeCell ref="B14:D14"/>
    <mergeCell ref="B42:D42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B37:D37"/>
    <mergeCell ref="B38:D38"/>
    <mergeCell ref="B39:D39"/>
    <mergeCell ref="E20:G20"/>
    <mergeCell ref="E21:G21"/>
    <mergeCell ref="E40:G40"/>
    <mergeCell ref="E41:G41"/>
    <mergeCell ref="E32:G32"/>
    <mergeCell ref="E33:G33"/>
    <mergeCell ref="E34:G34"/>
    <mergeCell ref="E35:G35"/>
    <mergeCell ref="E36:G36"/>
    <mergeCell ref="E27:G27"/>
    <mergeCell ref="E28:G28"/>
    <mergeCell ref="E29:G29"/>
    <mergeCell ref="E30:G30"/>
    <mergeCell ref="E31:G31"/>
    <mergeCell ref="H21:J21"/>
    <mergeCell ref="E42:G42"/>
    <mergeCell ref="H2:J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E37:G37"/>
    <mergeCell ref="E38:G38"/>
    <mergeCell ref="E39:G39"/>
    <mergeCell ref="H35:J35"/>
    <mergeCell ref="H36:J36"/>
    <mergeCell ref="H27:J27"/>
    <mergeCell ref="H28:J28"/>
    <mergeCell ref="H22:J22"/>
    <mergeCell ref="H23:J23"/>
    <mergeCell ref="H24:J24"/>
    <mergeCell ref="H25:J25"/>
    <mergeCell ref="H26:J26"/>
    <mergeCell ref="H42:J42"/>
    <mergeCell ref="H38:J38"/>
    <mergeCell ref="H39:J39"/>
    <mergeCell ref="H40:J40"/>
    <mergeCell ref="H41:J41"/>
    <mergeCell ref="K10:M10"/>
    <mergeCell ref="K11:M11"/>
    <mergeCell ref="K12:M12"/>
    <mergeCell ref="K13:M13"/>
    <mergeCell ref="K14:M14"/>
    <mergeCell ref="K15:M15"/>
    <mergeCell ref="K16:M16"/>
    <mergeCell ref="H37:J37"/>
    <mergeCell ref="H32:J32"/>
    <mergeCell ref="H33:J33"/>
    <mergeCell ref="H34:J34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H29:J29"/>
    <mergeCell ref="H30:J30"/>
    <mergeCell ref="H31:J31"/>
    <mergeCell ref="K40:M40"/>
    <mergeCell ref="K41:M41"/>
    <mergeCell ref="K32:M32"/>
    <mergeCell ref="K33:M33"/>
    <mergeCell ref="K34:M34"/>
    <mergeCell ref="K35:M35"/>
    <mergeCell ref="K36:M36"/>
    <mergeCell ref="K27:M27"/>
    <mergeCell ref="K28:M28"/>
    <mergeCell ref="K29:M29"/>
    <mergeCell ref="K30:M30"/>
    <mergeCell ref="K31:M31"/>
    <mergeCell ref="N17:P17"/>
    <mergeCell ref="N18:P18"/>
    <mergeCell ref="N19:P19"/>
    <mergeCell ref="N20:P20"/>
    <mergeCell ref="N21:P21"/>
    <mergeCell ref="K42:M42"/>
    <mergeCell ref="N2:P2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K37:M37"/>
    <mergeCell ref="K38:M38"/>
    <mergeCell ref="K39:M39"/>
    <mergeCell ref="N27:P27"/>
    <mergeCell ref="N28:P28"/>
    <mergeCell ref="N29:P29"/>
    <mergeCell ref="N30:P30"/>
    <mergeCell ref="N31:P31"/>
    <mergeCell ref="N22:P22"/>
    <mergeCell ref="N23:P23"/>
    <mergeCell ref="N24:P24"/>
    <mergeCell ref="N25:P25"/>
    <mergeCell ref="N26:P26"/>
    <mergeCell ref="N42:P42"/>
    <mergeCell ref="N37:P37"/>
    <mergeCell ref="N38:P38"/>
    <mergeCell ref="N39:P39"/>
    <mergeCell ref="N40:P40"/>
    <mergeCell ref="N41:P41"/>
    <mergeCell ref="N32:P32"/>
    <mergeCell ref="N33:P33"/>
    <mergeCell ref="N34:P34"/>
    <mergeCell ref="N35:P35"/>
    <mergeCell ref="N36:P36"/>
  </mergeCells>
  <pageMargins left="0.25" right="0.25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381"/>
  <sheetViews>
    <sheetView topLeftCell="I1" zoomScaleNormal="100" workbookViewId="0">
      <pane ySplit="2" topLeftCell="A3" activePane="bottomLeft" state="frozen"/>
      <selection activeCell="B36" sqref="B36:D41"/>
      <selection pane="bottomLeft" activeCell="Q1" sqref="Q1:S2"/>
    </sheetView>
  </sheetViews>
  <sheetFormatPr defaultRowHeight="14.4" x14ac:dyDescent="0.3"/>
  <cols>
    <col min="1" max="1" width="11.21875" style="55" customWidth="1"/>
    <col min="2" max="2" width="11.44140625" style="3" customWidth="1"/>
    <col min="3" max="3" width="12.21875" style="3" customWidth="1"/>
    <col min="4" max="4" width="8" style="3" customWidth="1"/>
    <col min="5" max="5" width="11.21875" style="8" customWidth="1"/>
    <col min="6" max="6" width="11.21875" style="2" customWidth="1"/>
    <col min="7" max="7" width="8.77734375" style="2" customWidth="1"/>
    <col min="8" max="8" width="11" style="2" customWidth="1"/>
    <col min="9" max="9" width="11.21875" style="8" customWidth="1"/>
    <col min="10" max="10" width="9.77734375" style="2" customWidth="1"/>
    <col min="11" max="11" width="10.77734375" style="2" customWidth="1"/>
    <col min="12" max="12" width="11.6640625" style="2" customWidth="1"/>
    <col min="13" max="13" width="8.21875" style="1" customWidth="1"/>
    <col min="14" max="14" width="10.77734375" customWidth="1"/>
    <col min="15" max="15" width="12.21875" customWidth="1"/>
  </cols>
  <sheetData>
    <row r="1" spans="1:27" ht="27.6" customHeight="1" thickTop="1" thickBot="1" x14ac:dyDescent="0.35">
      <c r="A1" s="258" t="s">
        <v>0</v>
      </c>
      <c r="B1" s="252" t="s">
        <v>1</v>
      </c>
      <c r="C1" s="253"/>
      <c r="D1" s="254"/>
      <c r="E1" s="247" t="s">
        <v>2</v>
      </c>
      <c r="F1" s="248"/>
      <c r="G1" s="249"/>
      <c r="H1" s="247" t="s">
        <v>3</v>
      </c>
      <c r="I1" s="248"/>
      <c r="J1" s="249"/>
      <c r="K1" s="247" t="s">
        <v>48</v>
      </c>
      <c r="L1" s="248"/>
      <c r="M1" s="249"/>
      <c r="N1" s="247" t="s">
        <v>4</v>
      </c>
      <c r="O1" s="248"/>
      <c r="P1" s="248"/>
      <c r="Q1" s="247" t="s">
        <v>76</v>
      </c>
      <c r="R1" s="248"/>
      <c r="S1" s="249"/>
      <c r="T1" s="17"/>
      <c r="U1" s="17"/>
      <c r="V1" s="17"/>
      <c r="W1" s="17"/>
      <c r="X1" s="17"/>
      <c r="Y1" s="17"/>
      <c r="Z1" s="17"/>
      <c r="AA1" s="17"/>
    </row>
    <row r="2" spans="1:27" ht="30" customHeight="1" thickTop="1" thickBot="1" x14ac:dyDescent="0.35">
      <c r="A2" s="259"/>
      <c r="B2" s="52" t="s">
        <v>46</v>
      </c>
      <c r="C2" s="50" t="s">
        <v>47</v>
      </c>
      <c r="D2" s="51" t="s">
        <v>80</v>
      </c>
      <c r="E2" s="52" t="s">
        <v>46</v>
      </c>
      <c r="F2" s="50" t="s">
        <v>47</v>
      </c>
      <c r="G2" s="51" t="s">
        <v>80</v>
      </c>
      <c r="H2" s="52" t="s">
        <v>46</v>
      </c>
      <c r="I2" s="50" t="s">
        <v>47</v>
      </c>
      <c r="J2" s="51" t="s">
        <v>80</v>
      </c>
      <c r="K2" s="52" t="s">
        <v>46</v>
      </c>
      <c r="L2" s="50" t="s">
        <v>47</v>
      </c>
      <c r="M2" s="51" t="s">
        <v>81</v>
      </c>
      <c r="N2" s="52" t="s">
        <v>46</v>
      </c>
      <c r="O2" s="50" t="s">
        <v>47</v>
      </c>
      <c r="P2" s="50" t="s">
        <v>80</v>
      </c>
      <c r="Q2" s="52" t="s">
        <v>77</v>
      </c>
      <c r="R2" s="50" t="s">
        <v>78</v>
      </c>
      <c r="S2" s="51" t="s">
        <v>81</v>
      </c>
      <c r="T2" s="17"/>
      <c r="U2" s="17"/>
      <c r="V2" s="17"/>
      <c r="W2" s="17"/>
      <c r="X2" s="17"/>
      <c r="Y2" s="17"/>
      <c r="Z2" s="17"/>
      <c r="AA2" s="17"/>
    </row>
    <row r="3" spans="1:27" s="24" customFormat="1" ht="15" thickTop="1" x14ac:dyDescent="0.3">
      <c r="A3" s="59" t="s">
        <v>5</v>
      </c>
      <c r="B3" s="113">
        <v>0</v>
      </c>
      <c r="C3" s="113">
        <v>0</v>
      </c>
      <c r="D3" s="89">
        <v>0</v>
      </c>
      <c r="E3" s="113">
        <v>0</v>
      </c>
      <c r="F3" s="113">
        <v>0</v>
      </c>
      <c r="G3" s="89">
        <v>0</v>
      </c>
      <c r="H3" s="113">
        <v>0</v>
      </c>
      <c r="I3" s="113">
        <v>0</v>
      </c>
      <c r="J3" s="89">
        <v>0</v>
      </c>
      <c r="K3" s="113">
        <v>0</v>
      </c>
      <c r="L3" s="113">
        <v>0</v>
      </c>
      <c r="M3" s="89">
        <v>0</v>
      </c>
      <c r="N3" s="114">
        <v>0</v>
      </c>
      <c r="O3" s="114">
        <v>0</v>
      </c>
      <c r="P3" s="91">
        <v>0</v>
      </c>
      <c r="Q3" s="115">
        <v>12853</v>
      </c>
      <c r="R3" s="116">
        <v>1264</v>
      </c>
      <c r="S3" s="117">
        <f>SUM(Q3+R3)</f>
        <v>14117</v>
      </c>
      <c r="T3" s="17"/>
      <c r="U3" s="17"/>
      <c r="V3" s="17"/>
      <c r="W3" s="17"/>
      <c r="X3" s="17"/>
      <c r="Y3" s="17"/>
      <c r="Z3" s="17"/>
      <c r="AA3" s="17"/>
    </row>
    <row r="4" spans="1:27" s="17" customFormat="1" x14ac:dyDescent="0.3">
      <c r="A4" s="60" t="s">
        <v>6</v>
      </c>
      <c r="B4" s="118">
        <v>46</v>
      </c>
      <c r="C4" s="118">
        <v>0</v>
      </c>
      <c r="D4" s="89">
        <v>46</v>
      </c>
      <c r="E4" s="118">
        <v>0</v>
      </c>
      <c r="F4" s="118">
        <v>0</v>
      </c>
      <c r="G4" s="89">
        <v>0</v>
      </c>
      <c r="H4" s="118">
        <v>17</v>
      </c>
      <c r="I4" s="118">
        <v>0</v>
      </c>
      <c r="J4" s="89">
        <v>17</v>
      </c>
      <c r="K4" s="118">
        <v>0</v>
      </c>
      <c r="L4" s="118">
        <v>0</v>
      </c>
      <c r="M4" s="89">
        <v>0</v>
      </c>
      <c r="N4" s="119">
        <v>1</v>
      </c>
      <c r="O4" s="119">
        <v>0</v>
      </c>
      <c r="P4" s="91">
        <v>1</v>
      </c>
      <c r="Q4" s="97">
        <v>14037</v>
      </c>
      <c r="R4" s="98">
        <v>545</v>
      </c>
      <c r="S4" s="99">
        <f t="shared" ref="S4:S41" si="0">SUM(Q4+R4)</f>
        <v>14582</v>
      </c>
    </row>
    <row r="5" spans="1:27" s="23" customFormat="1" x14ac:dyDescent="0.3">
      <c r="A5" s="61" t="s">
        <v>7</v>
      </c>
      <c r="B5" s="113">
        <v>15</v>
      </c>
      <c r="C5" s="113">
        <v>6</v>
      </c>
      <c r="D5" s="89">
        <v>21</v>
      </c>
      <c r="E5" s="113">
        <v>0</v>
      </c>
      <c r="F5" s="113">
        <v>0</v>
      </c>
      <c r="G5" s="89">
        <v>0</v>
      </c>
      <c r="H5" s="113">
        <v>7</v>
      </c>
      <c r="I5" s="113">
        <v>5</v>
      </c>
      <c r="J5" s="89">
        <v>12</v>
      </c>
      <c r="K5" s="113">
        <v>7</v>
      </c>
      <c r="L5" s="113">
        <v>2</v>
      </c>
      <c r="M5" s="89">
        <v>9</v>
      </c>
      <c r="N5" s="114">
        <v>0</v>
      </c>
      <c r="O5" s="114">
        <v>6</v>
      </c>
      <c r="P5" s="91">
        <v>6</v>
      </c>
      <c r="Q5" s="92">
        <v>72352</v>
      </c>
      <c r="R5" s="93">
        <v>5229</v>
      </c>
      <c r="S5" s="94">
        <f t="shared" si="0"/>
        <v>77581</v>
      </c>
      <c r="T5" s="26"/>
      <c r="U5" s="26"/>
      <c r="V5" s="26"/>
      <c r="W5" s="26"/>
      <c r="X5" s="26"/>
      <c r="Y5" s="26"/>
      <c r="Z5" s="26"/>
      <c r="AA5" s="26"/>
    </row>
    <row r="6" spans="1:27" s="17" customFormat="1" x14ac:dyDescent="0.3">
      <c r="A6" s="60" t="s">
        <v>8</v>
      </c>
      <c r="B6" s="118">
        <v>66</v>
      </c>
      <c r="C6" s="118">
        <v>1</v>
      </c>
      <c r="D6" s="89">
        <v>67</v>
      </c>
      <c r="E6" s="118">
        <v>0</v>
      </c>
      <c r="F6" s="118">
        <v>0</v>
      </c>
      <c r="G6" s="89">
        <v>0</v>
      </c>
      <c r="H6" s="118">
        <v>50</v>
      </c>
      <c r="I6" s="118">
        <v>0</v>
      </c>
      <c r="J6" s="89">
        <v>50</v>
      </c>
      <c r="K6" s="118">
        <v>7</v>
      </c>
      <c r="L6" s="118">
        <v>0</v>
      </c>
      <c r="M6" s="89">
        <v>7</v>
      </c>
      <c r="N6" s="119">
        <v>0</v>
      </c>
      <c r="O6" s="119">
        <v>3</v>
      </c>
      <c r="P6" s="91">
        <v>3</v>
      </c>
      <c r="Q6" s="97">
        <v>44392</v>
      </c>
      <c r="R6" s="98">
        <v>1497</v>
      </c>
      <c r="S6" s="99">
        <f t="shared" si="0"/>
        <v>45889</v>
      </c>
    </row>
    <row r="7" spans="1:27" s="24" customFormat="1" x14ac:dyDescent="0.3">
      <c r="A7" s="61" t="s">
        <v>9</v>
      </c>
      <c r="B7" s="113">
        <v>51</v>
      </c>
      <c r="C7" s="113">
        <v>5</v>
      </c>
      <c r="D7" s="89">
        <v>56</v>
      </c>
      <c r="E7" s="113">
        <v>0</v>
      </c>
      <c r="F7" s="113">
        <v>0</v>
      </c>
      <c r="G7" s="89">
        <v>1</v>
      </c>
      <c r="H7" s="113">
        <v>35</v>
      </c>
      <c r="I7" s="113">
        <v>5</v>
      </c>
      <c r="J7" s="89">
        <v>40</v>
      </c>
      <c r="K7" s="113">
        <v>14</v>
      </c>
      <c r="L7" s="113">
        <v>0</v>
      </c>
      <c r="M7" s="89">
        <v>14</v>
      </c>
      <c r="N7" s="114">
        <v>4</v>
      </c>
      <c r="O7" s="114">
        <v>4</v>
      </c>
      <c r="P7" s="91">
        <v>8</v>
      </c>
      <c r="Q7" s="92">
        <v>47904</v>
      </c>
      <c r="R7" s="93">
        <v>1957</v>
      </c>
      <c r="S7" s="94">
        <f t="shared" si="0"/>
        <v>49861</v>
      </c>
      <c r="T7" s="17"/>
      <c r="U7" s="17"/>
      <c r="V7" s="17"/>
      <c r="W7" s="17"/>
      <c r="X7" s="17"/>
      <c r="Y7" s="17"/>
      <c r="Z7" s="17"/>
      <c r="AA7" s="17"/>
    </row>
    <row r="8" spans="1:27" s="17" customFormat="1" x14ac:dyDescent="0.3">
      <c r="A8" s="60" t="s">
        <v>10</v>
      </c>
      <c r="B8" s="118">
        <v>374</v>
      </c>
      <c r="C8" s="118">
        <v>19</v>
      </c>
      <c r="D8" s="89">
        <v>397</v>
      </c>
      <c r="E8" s="118">
        <v>45</v>
      </c>
      <c r="F8" s="118">
        <v>20</v>
      </c>
      <c r="G8" s="89">
        <v>106</v>
      </c>
      <c r="H8" s="118">
        <v>116</v>
      </c>
      <c r="I8" s="118">
        <v>11</v>
      </c>
      <c r="J8" s="89">
        <v>128</v>
      </c>
      <c r="K8" s="118">
        <v>6</v>
      </c>
      <c r="L8" s="118">
        <v>0</v>
      </c>
      <c r="M8" s="89">
        <v>6</v>
      </c>
      <c r="N8" s="119">
        <v>27</v>
      </c>
      <c r="O8" s="119">
        <v>7</v>
      </c>
      <c r="P8" s="91">
        <v>34</v>
      </c>
      <c r="Q8" s="97">
        <v>168044</v>
      </c>
      <c r="R8" s="98">
        <v>7766</v>
      </c>
      <c r="S8" s="99">
        <f t="shared" si="0"/>
        <v>175810</v>
      </c>
    </row>
    <row r="9" spans="1:27" s="24" customFormat="1" x14ac:dyDescent="0.3">
      <c r="A9" s="61" t="s">
        <v>11</v>
      </c>
      <c r="B9" s="113">
        <v>0</v>
      </c>
      <c r="C9" s="113">
        <v>0</v>
      </c>
      <c r="D9" s="89">
        <v>0</v>
      </c>
      <c r="E9" s="113">
        <v>0</v>
      </c>
      <c r="F9" s="113">
        <v>0</v>
      </c>
      <c r="G9" s="89">
        <v>0</v>
      </c>
      <c r="H9" s="113">
        <v>0</v>
      </c>
      <c r="I9" s="113">
        <v>0</v>
      </c>
      <c r="J9" s="89">
        <v>0</v>
      </c>
      <c r="K9" s="113">
        <v>0</v>
      </c>
      <c r="L9" s="113">
        <v>0</v>
      </c>
      <c r="M9" s="89">
        <v>0</v>
      </c>
      <c r="N9" s="114">
        <v>0</v>
      </c>
      <c r="O9" s="114">
        <v>0</v>
      </c>
      <c r="P9" s="91">
        <v>0</v>
      </c>
      <c r="Q9" s="92">
        <v>5464</v>
      </c>
      <c r="R9" s="93">
        <v>254</v>
      </c>
      <c r="S9" s="94">
        <f t="shared" si="0"/>
        <v>5718</v>
      </c>
      <c r="T9" s="17"/>
      <c r="U9" s="17"/>
      <c r="V9" s="17"/>
      <c r="W9" s="17"/>
      <c r="X9" s="17"/>
      <c r="Y9" s="17"/>
      <c r="Z9" s="17"/>
      <c r="AA9" s="17"/>
    </row>
    <row r="10" spans="1:27" s="26" customFormat="1" x14ac:dyDescent="0.3">
      <c r="A10" s="60" t="s">
        <v>12</v>
      </c>
      <c r="B10" s="118">
        <v>41</v>
      </c>
      <c r="C10" s="118">
        <v>5</v>
      </c>
      <c r="D10" s="89">
        <v>46</v>
      </c>
      <c r="E10" s="118">
        <v>0</v>
      </c>
      <c r="F10" s="118">
        <v>0</v>
      </c>
      <c r="G10" s="89">
        <v>0</v>
      </c>
      <c r="H10" s="118">
        <v>41</v>
      </c>
      <c r="I10" s="118">
        <v>5</v>
      </c>
      <c r="J10" s="89">
        <v>46</v>
      </c>
      <c r="K10" s="118">
        <v>2</v>
      </c>
      <c r="L10" s="118">
        <v>0</v>
      </c>
      <c r="M10" s="89">
        <v>2</v>
      </c>
      <c r="N10" s="119">
        <v>1</v>
      </c>
      <c r="O10" s="119">
        <v>4</v>
      </c>
      <c r="P10" s="91">
        <v>5</v>
      </c>
      <c r="Q10" s="97">
        <v>56381</v>
      </c>
      <c r="R10" s="98">
        <v>2700</v>
      </c>
      <c r="S10" s="99">
        <f t="shared" si="0"/>
        <v>59081</v>
      </c>
    </row>
    <row r="11" spans="1:27" s="25" customFormat="1" x14ac:dyDescent="0.3">
      <c r="A11" s="61" t="s">
        <v>13</v>
      </c>
      <c r="B11" s="113">
        <v>5</v>
      </c>
      <c r="C11" s="113">
        <v>5</v>
      </c>
      <c r="D11" s="89">
        <v>16</v>
      </c>
      <c r="E11" s="113">
        <v>0</v>
      </c>
      <c r="F11" s="113">
        <v>0</v>
      </c>
      <c r="G11" s="89">
        <v>0</v>
      </c>
      <c r="H11" s="113">
        <v>6</v>
      </c>
      <c r="I11" s="113">
        <v>5</v>
      </c>
      <c r="J11" s="89">
        <v>11</v>
      </c>
      <c r="K11" s="113">
        <v>4</v>
      </c>
      <c r="L11" s="113">
        <v>0</v>
      </c>
      <c r="M11" s="89">
        <v>4</v>
      </c>
      <c r="N11" s="114">
        <v>0</v>
      </c>
      <c r="O11" s="114">
        <v>0</v>
      </c>
      <c r="P11" s="91">
        <v>0</v>
      </c>
      <c r="Q11" s="92">
        <v>26221</v>
      </c>
      <c r="R11" s="93">
        <v>1223</v>
      </c>
      <c r="S11" s="94">
        <f t="shared" si="0"/>
        <v>27444</v>
      </c>
      <c r="T11" s="27"/>
      <c r="U11" s="27"/>
      <c r="V11" s="27"/>
      <c r="W11" s="27"/>
      <c r="X11" s="27"/>
      <c r="Y11" s="27"/>
      <c r="Z11" s="27"/>
      <c r="AA11" s="27"/>
    </row>
    <row r="12" spans="1:27" s="26" customFormat="1" x14ac:dyDescent="0.3">
      <c r="A12" s="60" t="s">
        <v>14</v>
      </c>
      <c r="B12" s="118">
        <v>7</v>
      </c>
      <c r="C12" s="118">
        <v>0</v>
      </c>
      <c r="D12" s="89">
        <v>7</v>
      </c>
      <c r="E12" s="118">
        <v>0</v>
      </c>
      <c r="F12" s="118">
        <v>0</v>
      </c>
      <c r="G12" s="89">
        <v>0</v>
      </c>
      <c r="H12" s="118">
        <v>4</v>
      </c>
      <c r="I12" s="118">
        <v>0</v>
      </c>
      <c r="J12" s="89">
        <v>4</v>
      </c>
      <c r="K12" s="118">
        <v>0</v>
      </c>
      <c r="L12" s="118">
        <v>0</v>
      </c>
      <c r="M12" s="89">
        <v>0</v>
      </c>
      <c r="N12" s="119">
        <v>0</v>
      </c>
      <c r="O12" s="119">
        <v>0</v>
      </c>
      <c r="P12" s="91">
        <v>0</v>
      </c>
      <c r="Q12" s="97">
        <v>8824</v>
      </c>
      <c r="R12" s="98">
        <v>391</v>
      </c>
      <c r="S12" s="99">
        <f t="shared" si="0"/>
        <v>9215</v>
      </c>
    </row>
    <row r="13" spans="1:27" s="24" customFormat="1" x14ac:dyDescent="0.3">
      <c r="A13" s="61" t="s">
        <v>42</v>
      </c>
      <c r="B13" s="113">
        <v>8</v>
      </c>
      <c r="C13" s="113">
        <v>14</v>
      </c>
      <c r="D13" s="89">
        <v>22</v>
      </c>
      <c r="E13" s="113">
        <v>0</v>
      </c>
      <c r="F13" s="113">
        <v>0</v>
      </c>
      <c r="G13" s="89">
        <v>0</v>
      </c>
      <c r="H13" s="113">
        <v>8</v>
      </c>
      <c r="I13" s="113">
        <v>12</v>
      </c>
      <c r="J13" s="89">
        <v>20</v>
      </c>
      <c r="K13" s="113">
        <v>1</v>
      </c>
      <c r="L13" s="113">
        <v>1</v>
      </c>
      <c r="M13" s="89">
        <v>2</v>
      </c>
      <c r="N13" s="114">
        <v>1</v>
      </c>
      <c r="O13" s="114">
        <v>4</v>
      </c>
      <c r="P13" s="91">
        <v>5</v>
      </c>
      <c r="Q13" s="92">
        <v>30564</v>
      </c>
      <c r="R13" s="93">
        <v>2704</v>
      </c>
      <c r="S13" s="94">
        <f t="shared" si="0"/>
        <v>33268</v>
      </c>
      <c r="T13" s="17"/>
      <c r="U13" s="17"/>
      <c r="V13" s="17"/>
      <c r="W13" s="17"/>
      <c r="X13" s="17"/>
      <c r="Y13" s="17"/>
      <c r="Z13" s="17"/>
      <c r="AA13" s="17"/>
    </row>
    <row r="14" spans="1:27" s="17" customFormat="1" x14ac:dyDescent="0.3">
      <c r="A14" s="60" t="s">
        <v>15</v>
      </c>
      <c r="B14" s="118">
        <v>0</v>
      </c>
      <c r="C14" s="118">
        <v>0</v>
      </c>
      <c r="D14" s="89">
        <v>0</v>
      </c>
      <c r="E14" s="118">
        <v>0</v>
      </c>
      <c r="F14" s="118">
        <v>0</v>
      </c>
      <c r="G14" s="89">
        <v>0</v>
      </c>
      <c r="H14" s="118">
        <v>0</v>
      </c>
      <c r="I14" s="118">
        <v>0</v>
      </c>
      <c r="J14" s="89">
        <v>0</v>
      </c>
      <c r="K14" s="118">
        <v>0</v>
      </c>
      <c r="L14" s="118">
        <v>0</v>
      </c>
      <c r="M14" s="89">
        <v>0</v>
      </c>
      <c r="N14" s="119">
        <v>0</v>
      </c>
      <c r="O14" s="119">
        <v>0</v>
      </c>
      <c r="P14" s="91">
        <v>0</v>
      </c>
      <c r="Q14" s="97">
        <v>3316</v>
      </c>
      <c r="R14" s="98">
        <v>288</v>
      </c>
      <c r="S14" s="99">
        <f t="shared" si="0"/>
        <v>3604</v>
      </c>
    </row>
    <row r="15" spans="1:27" s="25" customFormat="1" x14ac:dyDescent="0.3">
      <c r="A15" s="61" t="s">
        <v>16</v>
      </c>
      <c r="B15" s="113">
        <v>156</v>
      </c>
      <c r="C15" s="113">
        <v>12</v>
      </c>
      <c r="D15" s="89">
        <v>168</v>
      </c>
      <c r="E15" s="113">
        <v>1</v>
      </c>
      <c r="F15" s="113">
        <v>2</v>
      </c>
      <c r="G15" s="89">
        <v>3</v>
      </c>
      <c r="H15" s="113">
        <v>55</v>
      </c>
      <c r="I15" s="113">
        <v>7</v>
      </c>
      <c r="J15" s="89">
        <v>62</v>
      </c>
      <c r="K15" s="113">
        <v>6</v>
      </c>
      <c r="L15" s="113">
        <v>0</v>
      </c>
      <c r="M15" s="89">
        <v>6</v>
      </c>
      <c r="N15" s="114">
        <v>8</v>
      </c>
      <c r="O15" s="114">
        <v>0</v>
      </c>
      <c r="P15" s="91">
        <v>8</v>
      </c>
      <c r="Q15" s="92">
        <v>54108</v>
      </c>
      <c r="R15" s="93">
        <v>4695</v>
      </c>
      <c r="S15" s="94">
        <f t="shared" si="0"/>
        <v>58803</v>
      </c>
      <c r="T15" s="27"/>
      <c r="U15" s="27"/>
      <c r="V15" s="27"/>
      <c r="W15" s="27"/>
      <c r="X15" s="27"/>
      <c r="Y15" s="27"/>
      <c r="Z15" s="27"/>
      <c r="AA15" s="27"/>
    </row>
    <row r="16" spans="1:27" s="17" customFormat="1" x14ac:dyDescent="0.3">
      <c r="A16" s="60" t="s">
        <v>17</v>
      </c>
      <c r="B16" s="118">
        <v>38</v>
      </c>
      <c r="C16" s="118">
        <v>0</v>
      </c>
      <c r="D16" s="89">
        <v>41</v>
      </c>
      <c r="E16" s="118">
        <v>0</v>
      </c>
      <c r="F16" s="118">
        <v>0</v>
      </c>
      <c r="G16" s="89">
        <v>0</v>
      </c>
      <c r="H16" s="118">
        <v>37</v>
      </c>
      <c r="I16" s="118">
        <v>0</v>
      </c>
      <c r="J16" s="89">
        <v>40</v>
      </c>
      <c r="K16" s="118">
        <v>0</v>
      </c>
      <c r="L16" s="118">
        <v>0</v>
      </c>
      <c r="M16" s="89">
        <v>0</v>
      </c>
      <c r="N16" s="119">
        <v>21</v>
      </c>
      <c r="O16" s="119">
        <v>0</v>
      </c>
      <c r="P16" s="91">
        <v>22</v>
      </c>
      <c r="Q16" s="97">
        <v>58313</v>
      </c>
      <c r="R16" s="98">
        <v>2652</v>
      </c>
      <c r="S16" s="99">
        <f t="shared" si="0"/>
        <v>60965</v>
      </c>
    </row>
    <row r="17" spans="1:27" s="24" customFormat="1" x14ac:dyDescent="0.3">
      <c r="A17" s="61" t="s">
        <v>18</v>
      </c>
      <c r="B17" s="113">
        <v>86</v>
      </c>
      <c r="C17" s="113">
        <v>2</v>
      </c>
      <c r="D17" s="89">
        <v>88</v>
      </c>
      <c r="E17" s="113">
        <v>0</v>
      </c>
      <c r="F17" s="113">
        <v>2</v>
      </c>
      <c r="G17" s="89">
        <v>2</v>
      </c>
      <c r="H17" s="113">
        <v>70</v>
      </c>
      <c r="I17" s="113">
        <v>2</v>
      </c>
      <c r="J17" s="89">
        <v>72</v>
      </c>
      <c r="K17" s="113">
        <v>6</v>
      </c>
      <c r="L17" s="113">
        <v>0</v>
      </c>
      <c r="M17" s="89">
        <v>6</v>
      </c>
      <c r="N17" s="114">
        <v>19</v>
      </c>
      <c r="O17" s="114">
        <v>2</v>
      </c>
      <c r="P17" s="91">
        <v>21</v>
      </c>
      <c r="Q17" s="92">
        <v>49079</v>
      </c>
      <c r="R17" s="93">
        <v>2281</v>
      </c>
      <c r="S17" s="94">
        <f t="shared" si="0"/>
        <v>51360</v>
      </c>
      <c r="T17" s="17"/>
      <c r="U17" s="17"/>
      <c r="V17" s="17"/>
      <c r="W17" s="17"/>
      <c r="X17" s="17"/>
      <c r="Y17" s="17"/>
      <c r="Z17" s="17"/>
      <c r="AA17" s="17"/>
    </row>
    <row r="18" spans="1:27" s="17" customFormat="1" x14ac:dyDescent="0.3">
      <c r="A18" s="60" t="s">
        <v>19</v>
      </c>
      <c r="B18" s="118">
        <v>42</v>
      </c>
      <c r="C18" s="118">
        <v>2</v>
      </c>
      <c r="D18" s="89">
        <v>44</v>
      </c>
      <c r="E18" s="118">
        <v>0</v>
      </c>
      <c r="F18" s="118">
        <v>0</v>
      </c>
      <c r="G18" s="89">
        <v>0</v>
      </c>
      <c r="H18" s="118">
        <v>10</v>
      </c>
      <c r="I18" s="118">
        <v>2</v>
      </c>
      <c r="J18" s="89">
        <v>12</v>
      </c>
      <c r="K18" s="118">
        <v>0</v>
      </c>
      <c r="L18" s="118">
        <v>0</v>
      </c>
      <c r="M18" s="89">
        <v>0</v>
      </c>
      <c r="N18" s="119">
        <v>2</v>
      </c>
      <c r="O18" s="119">
        <v>1</v>
      </c>
      <c r="P18" s="91">
        <v>3</v>
      </c>
      <c r="Q18" s="97">
        <v>29778</v>
      </c>
      <c r="R18" s="98">
        <v>551</v>
      </c>
      <c r="S18" s="99">
        <f t="shared" si="0"/>
        <v>30329</v>
      </c>
    </row>
    <row r="19" spans="1:27" s="25" customFormat="1" x14ac:dyDescent="0.3">
      <c r="A19" s="61" t="s">
        <v>44</v>
      </c>
      <c r="B19" s="113">
        <v>1700</v>
      </c>
      <c r="C19" s="113">
        <v>1295</v>
      </c>
      <c r="D19" s="89">
        <v>2995</v>
      </c>
      <c r="E19" s="113">
        <v>144</v>
      </c>
      <c r="F19" s="113">
        <v>389</v>
      </c>
      <c r="G19" s="89">
        <v>533</v>
      </c>
      <c r="H19" s="113">
        <v>962</v>
      </c>
      <c r="I19" s="113">
        <v>827</v>
      </c>
      <c r="J19" s="89">
        <v>1789</v>
      </c>
      <c r="K19" s="113">
        <v>168</v>
      </c>
      <c r="L19" s="113">
        <v>32</v>
      </c>
      <c r="M19" s="89">
        <v>200</v>
      </c>
      <c r="N19" s="114">
        <v>128</v>
      </c>
      <c r="O19" s="114">
        <v>199</v>
      </c>
      <c r="P19" s="91">
        <v>327</v>
      </c>
      <c r="Q19" s="92">
        <v>682844</v>
      </c>
      <c r="R19" s="93">
        <v>26645</v>
      </c>
      <c r="S19" s="94">
        <f t="shared" si="0"/>
        <v>709489</v>
      </c>
      <c r="T19" s="27"/>
      <c r="U19" s="27"/>
      <c r="V19" s="27"/>
      <c r="W19" s="27"/>
      <c r="X19" s="27"/>
      <c r="Y19" s="27"/>
      <c r="Z19" s="27"/>
      <c r="AA19" s="27"/>
    </row>
    <row r="20" spans="1:27" s="17" customFormat="1" x14ac:dyDescent="0.3">
      <c r="A20" s="60" t="s">
        <v>20</v>
      </c>
      <c r="B20" s="118">
        <v>101</v>
      </c>
      <c r="C20" s="118">
        <v>32</v>
      </c>
      <c r="D20" s="89">
        <v>133</v>
      </c>
      <c r="E20" s="118">
        <v>0</v>
      </c>
      <c r="F20" s="118">
        <v>0</v>
      </c>
      <c r="G20" s="89">
        <v>0</v>
      </c>
      <c r="H20" s="118">
        <v>37</v>
      </c>
      <c r="I20" s="118">
        <v>23</v>
      </c>
      <c r="J20" s="89">
        <v>60</v>
      </c>
      <c r="K20" s="118">
        <v>12</v>
      </c>
      <c r="L20" s="118">
        <v>4</v>
      </c>
      <c r="M20" s="89">
        <v>17</v>
      </c>
      <c r="N20" s="119">
        <v>1</v>
      </c>
      <c r="O20" s="119">
        <v>0</v>
      </c>
      <c r="P20" s="91">
        <v>1</v>
      </c>
      <c r="Q20" s="97">
        <v>114748</v>
      </c>
      <c r="R20" s="98">
        <v>4501</v>
      </c>
      <c r="S20" s="99">
        <f t="shared" si="0"/>
        <v>119249</v>
      </c>
    </row>
    <row r="21" spans="1:27" s="25" customFormat="1" x14ac:dyDescent="0.3">
      <c r="A21" s="61" t="s">
        <v>21</v>
      </c>
      <c r="B21" s="113">
        <v>21</v>
      </c>
      <c r="C21" s="113">
        <v>33</v>
      </c>
      <c r="D21" s="89">
        <v>54</v>
      </c>
      <c r="E21" s="113">
        <v>0</v>
      </c>
      <c r="F21" s="113">
        <v>0</v>
      </c>
      <c r="G21" s="89">
        <v>0</v>
      </c>
      <c r="H21" s="113">
        <v>12</v>
      </c>
      <c r="I21" s="113">
        <v>28</v>
      </c>
      <c r="J21" s="89">
        <v>40</v>
      </c>
      <c r="K21" s="113">
        <v>2</v>
      </c>
      <c r="L21" s="113">
        <v>0</v>
      </c>
      <c r="M21" s="89">
        <v>2</v>
      </c>
      <c r="N21" s="114">
        <v>4</v>
      </c>
      <c r="O21" s="114">
        <v>11</v>
      </c>
      <c r="P21" s="91">
        <v>15</v>
      </c>
      <c r="Q21" s="92">
        <v>33393</v>
      </c>
      <c r="R21" s="93">
        <v>1618</v>
      </c>
      <c r="S21" s="94">
        <f t="shared" si="0"/>
        <v>35011</v>
      </c>
      <c r="T21" s="27"/>
      <c r="U21" s="27"/>
      <c r="V21" s="27"/>
      <c r="W21" s="27"/>
      <c r="X21" s="27"/>
      <c r="Y21" s="27"/>
      <c r="Z21" s="27"/>
      <c r="AA21" s="27"/>
    </row>
    <row r="22" spans="1:27" s="17" customFormat="1" x14ac:dyDescent="0.3">
      <c r="A22" s="60" t="s">
        <v>22</v>
      </c>
      <c r="B22" s="118">
        <v>10</v>
      </c>
      <c r="C22" s="118">
        <v>0</v>
      </c>
      <c r="D22" s="89">
        <v>39</v>
      </c>
      <c r="E22" s="118">
        <v>2</v>
      </c>
      <c r="F22" s="118">
        <v>0</v>
      </c>
      <c r="G22" s="89">
        <v>2</v>
      </c>
      <c r="H22" s="118">
        <v>10</v>
      </c>
      <c r="I22" s="118">
        <v>0</v>
      </c>
      <c r="J22" s="89">
        <v>29</v>
      </c>
      <c r="K22" s="118">
        <v>0</v>
      </c>
      <c r="L22" s="118">
        <v>0</v>
      </c>
      <c r="M22" s="89">
        <v>0</v>
      </c>
      <c r="N22" s="119">
        <v>0</v>
      </c>
      <c r="O22" s="119">
        <v>0</v>
      </c>
      <c r="P22" s="91">
        <v>0</v>
      </c>
      <c r="Q22" s="97">
        <v>18915</v>
      </c>
      <c r="R22" s="98">
        <v>2120</v>
      </c>
      <c r="S22" s="99">
        <f t="shared" si="0"/>
        <v>21035</v>
      </c>
    </row>
    <row r="23" spans="1:27" s="25" customFormat="1" x14ac:dyDescent="0.3">
      <c r="A23" s="61" t="s">
        <v>23</v>
      </c>
      <c r="B23" s="113">
        <v>63</v>
      </c>
      <c r="C23" s="113">
        <v>9</v>
      </c>
      <c r="D23" s="89">
        <v>72</v>
      </c>
      <c r="E23" s="113">
        <v>6</v>
      </c>
      <c r="F23" s="113">
        <v>2</v>
      </c>
      <c r="G23" s="89">
        <v>8</v>
      </c>
      <c r="H23" s="113">
        <v>36</v>
      </c>
      <c r="I23" s="113">
        <v>8</v>
      </c>
      <c r="J23" s="89">
        <v>42</v>
      </c>
      <c r="K23" s="113">
        <v>27</v>
      </c>
      <c r="L23" s="113">
        <v>0</v>
      </c>
      <c r="M23" s="89">
        <v>27</v>
      </c>
      <c r="N23" s="114">
        <v>12</v>
      </c>
      <c r="O23" s="114" t="s">
        <v>49</v>
      </c>
      <c r="P23" s="91">
        <v>12</v>
      </c>
      <c r="Q23" s="92">
        <v>59667</v>
      </c>
      <c r="R23" s="93">
        <v>2803</v>
      </c>
      <c r="S23" s="94">
        <f t="shared" si="0"/>
        <v>62470</v>
      </c>
      <c r="T23" s="27"/>
      <c r="U23" s="27"/>
      <c r="V23" s="27"/>
      <c r="W23" s="27"/>
      <c r="X23" s="27"/>
      <c r="Y23" s="27"/>
      <c r="Z23" s="27"/>
      <c r="AA23" s="27"/>
    </row>
    <row r="24" spans="1:27" s="26" customFormat="1" x14ac:dyDescent="0.3">
      <c r="A24" s="60" t="s">
        <v>24</v>
      </c>
      <c r="B24" s="118">
        <v>0</v>
      </c>
      <c r="C24" s="118">
        <v>0</v>
      </c>
      <c r="D24" s="89">
        <v>0</v>
      </c>
      <c r="E24" s="118">
        <v>0</v>
      </c>
      <c r="F24" s="118">
        <v>0</v>
      </c>
      <c r="G24" s="89">
        <v>0</v>
      </c>
      <c r="H24" s="118">
        <v>0</v>
      </c>
      <c r="I24" s="118">
        <v>0</v>
      </c>
      <c r="J24" s="89">
        <v>0</v>
      </c>
      <c r="K24" s="118">
        <v>0</v>
      </c>
      <c r="L24" s="118">
        <v>0</v>
      </c>
      <c r="M24" s="89">
        <v>0</v>
      </c>
      <c r="N24" s="119">
        <v>0</v>
      </c>
      <c r="O24" s="119">
        <v>0</v>
      </c>
      <c r="P24" s="91">
        <v>0</v>
      </c>
      <c r="Q24" s="97">
        <v>17011</v>
      </c>
      <c r="R24" s="98">
        <v>1148</v>
      </c>
      <c r="S24" s="99">
        <f t="shared" si="0"/>
        <v>18159</v>
      </c>
    </row>
    <row r="25" spans="1:27" s="24" customFormat="1" x14ac:dyDescent="0.3">
      <c r="A25" s="61" t="s">
        <v>25</v>
      </c>
      <c r="B25" s="113">
        <v>101</v>
      </c>
      <c r="C25" s="113">
        <v>1</v>
      </c>
      <c r="D25" s="89">
        <v>102</v>
      </c>
      <c r="E25" s="113">
        <v>62</v>
      </c>
      <c r="F25" s="113">
        <v>10</v>
      </c>
      <c r="G25" s="89">
        <v>72</v>
      </c>
      <c r="H25" s="113">
        <v>59</v>
      </c>
      <c r="I25" s="113">
        <v>1</v>
      </c>
      <c r="J25" s="89">
        <v>60</v>
      </c>
      <c r="K25" s="113">
        <v>0</v>
      </c>
      <c r="L25" s="113">
        <v>0</v>
      </c>
      <c r="M25" s="89">
        <v>0</v>
      </c>
      <c r="N25" s="114">
        <v>0</v>
      </c>
      <c r="O25" s="114">
        <v>0</v>
      </c>
      <c r="P25" s="91">
        <v>0</v>
      </c>
      <c r="Q25" s="92">
        <v>51850</v>
      </c>
      <c r="R25" s="93">
        <v>1211</v>
      </c>
      <c r="S25" s="94">
        <f t="shared" si="0"/>
        <v>53061</v>
      </c>
      <c r="T25" s="17"/>
      <c r="U25" s="17"/>
      <c r="V25" s="17"/>
      <c r="W25" s="17"/>
      <c r="X25" s="17"/>
      <c r="Y25" s="17"/>
      <c r="Z25" s="17"/>
      <c r="AA25" s="17"/>
    </row>
    <row r="26" spans="1:27" s="27" customFormat="1" x14ac:dyDescent="0.3">
      <c r="A26" s="60" t="s">
        <v>26</v>
      </c>
      <c r="B26" s="118">
        <v>18</v>
      </c>
      <c r="C26" s="118">
        <v>16</v>
      </c>
      <c r="D26" s="89">
        <v>34</v>
      </c>
      <c r="E26" s="118">
        <v>0</v>
      </c>
      <c r="F26" s="118">
        <v>0</v>
      </c>
      <c r="G26" s="89">
        <v>0</v>
      </c>
      <c r="H26" s="118">
        <v>13</v>
      </c>
      <c r="I26" s="118">
        <v>10</v>
      </c>
      <c r="J26" s="89">
        <v>21</v>
      </c>
      <c r="K26" s="118">
        <v>0</v>
      </c>
      <c r="L26" s="118">
        <v>0</v>
      </c>
      <c r="M26" s="89">
        <v>0</v>
      </c>
      <c r="N26" s="119">
        <v>1</v>
      </c>
      <c r="O26" s="119">
        <v>0</v>
      </c>
      <c r="P26" s="91">
        <v>1</v>
      </c>
      <c r="Q26" s="97">
        <v>45935</v>
      </c>
      <c r="R26" s="98">
        <v>2487</v>
      </c>
      <c r="S26" s="99">
        <f t="shared" si="0"/>
        <v>48422</v>
      </c>
    </row>
    <row r="27" spans="1:27" s="23" customFormat="1" x14ac:dyDescent="0.3">
      <c r="A27" s="61" t="s">
        <v>51</v>
      </c>
      <c r="B27" s="113">
        <v>29</v>
      </c>
      <c r="C27" s="113">
        <v>2</v>
      </c>
      <c r="D27" s="89">
        <v>31</v>
      </c>
      <c r="E27" s="113">
        <v>0</v>
      </c>
      <c r="F27" s="113">
        <v>0</v>
      </c>
      <c r="G27" s="89">
        <v>0</v>
      </c>
      <c r="H27" s="113">
        <v>26</v>
      </c>
      <c r="I27" s="113">
        <v>1</v>
      </c>
      <c r="J27" s="89">
        <v>27</v>
      </c>
      <c r="K27" s="113">
        <v>8</v>
      </c>
      <c r="L27" s="113">
        <v>0</v>
      </c>
      <c r="M27" s="89">
        <v>8</v>
      </c>
      <c r="N27" s="114">
        <v>3</v>
      </c>
      <c r="O27" s="114">
        <v>1</v>
      </c>
      <c r="P27" s="91">
        <v>4</v>
      </c>
      <c r="Q27" s="92">
        <v>32547</v>
      </c>
      <c r="R27" s="93">
        <v>778</v>
      </c>
      <c r="S27" s="94">
        <f t="shared" si="0"/>
        <v>33325</v>
      </c>
      <c r="T27" s="26"/>
      <c r="U27" s="26"/>
      <c r="V27" s="26"/>
      <c r="W27" s="26"/>
      <c r="X27" s="26"/>
      <c r="Y27" s="26"/>
      <c r="Z27" s="26"/>
      <c r="AA27" s="26"/>
    </row>
    <row r="28" spans="1:27" s="26" customFormat="1" x14ac:dyDescent="0.3">
      <c r="A28" s="60" t="s">
        <v>28</v>
      </c>
      <c r="B28" s="118">
        <v>13</v>
      </c>
      <c r="C28" s="118">
        <v>0</v>
      </c>
      <c r="D28" s="89">
        <v>13</v>
      </c>
      <c r="E28" s="118">
        <v>0</v>
      </c>
      <c r="F28" s="118">
        <v>0</v>
      </c>
      <c r="G28" s="89">
        <v>0</v>
      </c>
      <c r="H28" s="118">
        <v>10</v>
      </c>
      <c r="I28" s="118">
        <v>0</v>
      </c>
      <c r="J28" s="89">
        <v>10</v>
      </c>
      <c r="K28" s="118">
        <v>0</v>
      </c>
      <c r="L28" s="118">
        <v>0</v>
      </c>
      <c r="M28" s="89">
        <v>0</v>
      </c>
      <c r="N28" s="119">
        <v>2</v>
      </c>
      <c r="O28" s="119">
        <v>0</v>
      </c>
      <c r="P28" s="91">
        <v>2</v>
      </c>
      <c r="Q28" s="97">
        <v>14876</v>
      </c>
      <c r="R28" s="98">
        <v>776</v>
      </c>
      <c r="S28" s="99">
        <f t="shared" si="0"/>
        <v>15652</v>
      </c>
    </row>
    <row r="29" spans="1:27" s="24" customFormat="1" x14ac:dyDescent="0.3">
      <c r="A29" s="61" t="s">
        <v>29</v>
      </c>
      <c r="B29" s="113">
        <v>677</v>
      </c>
      <c r="C29" s="113">
        <v>92</v>
      </c>
      <c r="D29" s="89">
        <v>769</v>
      </c>
      <c r="E29" s="113">
        <v>0</v>
      </c>
      <c r="F29" s="113">
        <v>0</v>
      </c>
      <c r="G29" s="89">
        <v>0</v>
      </c>
      <c r="H29" s="113">
        <v>608</v>
      </c>
      <c r="I29" s="113">
        <v>80</v>
      </c>
      <c r="J29" s="89">
        <v>688</v>
      </c>
      <c r="K29" s="113">
        <v>19</v>
      </c>
      <c r="L29" s="113">
        <v>4</v>
      </c>
      <c r="M29" s="89">
        <v>23</v>
      </c>
      <c r="N29" s="114">
        <v>116</v>
      </c>
      <c r="O29" s="114">
        <v>47</v>
      </c>
      <c r="P29" s="91">
        <v>163</v>
      </c>
      <c r="Q29" s="92">
        <v>328948</v>
      </c>
      <c r="R29" s="93">
        <v>11597</v>
      </c>
      <c r="S29" s="94">
        <f t="shared" si="0"/>
        <v>340545</v>
      </c>
      <c r="T29" s="17"/>
      <c r="U29" s="17"/>
      <c r="V29" s="17"/>
      <c r="W29" s="17"/>
      <c r="X29" s="17"/>
      <c r="Y29" s="17"/>
      <c r="Z29" s="17"/>
      <c r="AA29" s="17"/>
    </row>
    <row r="30" spans="1:27" s="17" customFormat="1" x14ac:dyDescent="0.3">
      <c r="A30" s="60" t="s">
        <v>30</v>
      </c>
      <c r="B30" s="118">
        <v>11</v>
      </c>
      <c r="C30" s="118">
        <v>0</v>
      </c>
      <c r="D30" s="89">
        <v>11</v>
      </c>
      <c r="E30" s="118">
        <v>1</v>
      </c>
      <c r="F30" s="118">
        <v>0</v>
      </c>
      <c r="G30" s="89">
        <v>1</v>
      </c>
      <c r="H30" s="118">
        <v>7</v>
      </c>
      <c r="I30" s="118">
        <v>0</v>
      </c>
      <c r="J30" s="89">
        <v>7</v>
      </c>
      <c r="K30" s="118">
        <v>1</v>
      </c>
      <c r="L30" s="118">
        <v>0</v>
      </c>
      <c r="M30" s="89">
        <v>1</v>
      </c>
      <c r="N30" s="119">
        <v>0</v>
      </c>
      <c r="O30" s="119">
        <v>0</v>
      </c>
      <c r="P30" s="91">
        <v>0</v>
      </c>
      <c r="Q30" s="97">
        <v>16940</v>
      </c>
      <c r="R30" s="98">
        <v>1824</v>
      </c>
      <c r="S30" s="99">
        <f t="shared" si="0"/>
        <v>18764</v>
      </c>
    </row>
    <row r="31" spans="1:27" s="23" customFormat="1" x14ac:dyDescent="0.3">
      <c r="A31" s="61" t="s">
        <v>31</v>
      </c>
      <c r="B31" s="113">
        <v>132</v>
      </c>
      <c r="C31" s="113">
        <v>7</v>
      </c>
      <c r="D31" s="89">
        <v>139</v>
      </c>
      <c r="E31" s="113">
        <v>0</v>
      </c>
      <c r="F31" s="113">
        <v>0</v>
      </c>
      <c r="G31" s="89">
        <v>0</v>
      </c>
      <c r="H31" s="113">
        <v>73</v>
      </c>
      <c r="I31" s="113">
        <v>3</v>
      </c>
      <c r="J31" s="89">
        <v>76</v>
      </c>
      <c r="K31" s="113">
        <v>4</v>
      </c>
      <c r="L31" s="113">
        <v>0</v>
      </c>
      <c r="M31" s="89">
        <v>4</v>
      </c>
      <c r="N31" s="114">
        <v>4</v>
      </c>
      <c r="O31" s="114">
        <v>3</v>
      </c>
      <c r="P31" s="91">
        <v>7</v>
      </c>
      <c r="Q31" s="92">
        <v>66416</v>
      </c>
      <c r="R31" s="93">
        <v>2799</v>
      </c>
      <c r="S31" s="94">
        <f t="shared" si="0"/>
        <v>69215</v>
      </c>
      <c r="T31" s="26"/>
      <c r="U31" s="26"/>
      <c r="V31" s="26"/>
      <c r="W31" s="26"/>
      <c r="X31" s="26"/>
      <c r="Y31" s="26"/>
      <c r="Z31" s="26"/>
      <c r="AA31" s="26"/>
    </row>
    <row r="32" spans="1:27" s="27" customFormat="1" x14ac:dyDescent="0.3">
      <c r="A32" s="60" t="s">
        <v>32</v>
      </c>
      <c r="B32" s="118">
        <v>4</v>
      </c>
      <c r="C32" s="118">
        <v>0</v>
      </c>
      <c r="D32" s="89">
        <v>4</v>
      </c>
      <c r="E32" s="118">
        <v>0</v>
      </c>
      <c r="F32" s="118">
        <v>0</v>
      </c>
      <c r="G32" s="89">
        <v>0</v>
      </c>
      <c r="H32" s="118">
        <v>1</v>
      </c>
      <c r="I32" s="118">
        <v>0</v>
      </c>
      <c r="J32" s="89">
        <v>1</v>
      </c>
      <c r="K32" s="118">
        <v>0</v>
      </c>
      <c r="L32" s="118">
        <v>0</v>
      </c>
      <c r="M32" s="89">
        <v>0</v>
      </c>
      <c r="N32" s="119">
        <v>0</v>
      </c>
      <c r="O32" s="119">
        <v>0</v>
      </c>
      <c r="P32" s="91">
        <v>0</v>
      </c>
      <c r="Q32" s="97">
        <v>7794</v>
      </c>
      <c r="R32" s="98">
        <v>527</v>
      </c>
      <c r="S32" s="99">
        <f t="shared" si="0"/>
        <v>8321</v>
      </c>
    </row>
    <row r="33" spans="1:27" s="23" customFormat="1" x14ac:dyDescent="0.3">
      <c r="A33" s="61" t="s">
        <v>33</v>
      </c>
      <c r="B33" s="113">
        <v>168</v>
      </c>
      <c r="C33" s="113">
        <v>250</v>
      </c>
      <c r="D33" s="89">
        <v>419</v>
      </c>
      <c r="E33" s="113">
        <v>45</v>
      </c>
      <c r="F33" s="113">
        <v>67</v>
      </c>
      <c r="G33" s="89">
        <v>114</v>
      </c>
      <c r="H33" s="113">
        <v>16</v>
      </c>
      <c r="I33" s="113">
        <v>211</v>
      </c>
      <c r="J33" s="89">
        <v>228</v>
      </c>
      <c r="K33" s="113">
        <v>30</v>
      </c>
      <c r="L33" s="113">
        <v>7</v>
      </c>
      <c r="M33" s="89">
        <v>39</v>
      </c>
      <c r="N33" s="114">
        <v>2</v>
      </c>
      <c r="O33" s="114">
        <v>21</v>
      </c>
      <c r="P33" s="91">
        <v>31</v>
      </c>
      <c r="Q33" s="92">
        <v>294839</v>
      </c>
      <c r="R33" s="93">
        <v>12249</v>
      </c>
      <c r="S33" s="94">
        <f t="shared" si="0"/>
        <v>307088</v>
      </c>
      <c r="T33" s="26"/>
      <c r="U33" s="26"/>
      <c r="V33" s="26"/>
      <c r="W33" s="26"/>
      <c r="X33" s="26"/>
      <c r="Y33" s="26"/>
      <c r="Z33" s="26"/>
      <c r="AA33" s="26"/>
    </row>
    <row r="34" spans="1:27" s="26" customFormat="1" x14ac:dyDescent="0.3">
      <c r="A34" s="60" t="s">
        <v>34</v>
      </c>
      <c r="B34" s="118">
        <v>93</v>
      </c>
      <c r="C34" s="118">
        <v>165</v>
      </c>
      <c r="D34" s="89">
        <v>258</v>
      </c>
      <c r="E34" s="118">
        <v>1</v>
      </c>
      <c r="F34" s="118">
        <v>0</v>
      </c>
      <c r="G34" s="89">
        <v>3</v>
      </c>
      <c r="H34" s="118">
        <v>61</v>
      </c>
      <c r="I34" s="118">
        <v>159</v>
      </c>
      <c r="J34" s="89">
        <v>221</v>
      </c>
      <c r="K34" s="118">
        <v>15</v>
      </c>
      <c r="L34" s="118">
        <v>9</v>
      </c>
      <c r="M34" s="89">
        <v>24</v>
      </c>
      <c r="N34" s="119">
        <v>7</v>
      </c>
      <c r="O34" s="119">
        <v>4</v>
      </c>
      <c r="P34" s="91">
        <v>11</v>
      </c>
      <c r="Q34" s="97">
        <v>201901</v>
      </c>
      <c r="R34" s="98">
        <v>12702</v>
      </c>
      <c r="S34" s="99">
        <f t="shared" si="0"/>
        <v>214603</v>
      </c>
    </row>
    <row r="35" spans="1:27" s="24" customFormat="1" x14ac:dyDescent="0.3">
      <c r="A35" s="61" t="s">
        <v>35</v>
      </c>
      <c r="B35" s="113">
        <v>50</v>
      </c>
      <c r="C35" s="113">
        <v>0</v>
      </c>
      <c r="D35" s="89">
        <v>50</v>
      </c>
      <c r="E35" s="113">
        <v>0</v>
      </c>
      <c r="F35" s="113">
        <v>0</v>
      </c>
      <c r="G35" s="89">
        <v>0</v>
      </c>
      <c r="H35" s="113">
        <v>23</v>
      </c>
      <c r="I35" s="113">
        <v>0</v>
      </c>
      <c r="J35" s="89">
        <v>23</v>
      </c>
      <c r="K35" s="113">
        <v>0</v>
      </c>
      <c r="L35" s="113">
        <v>0</v>
      </c>
      <c r="M35" s="89">
        <v>0</v>
      </c>
      <c r="N35" s="114">
        <v>1</v>
      </c>
      <c r="O35" s="114">
        <v>0</v>
      </c>
      <c r="P35" s="91">
        <v>1</v>
      </c>
      <c r="Q35" s="92">
        <v>40015</v>
      </c>
      <c r="R35" s="93">
        <v>1570</v>
      </c>
      <c r="S35" s="94">
        <f t="shared" si="0"/>
        <v>41585</v>
      </c>
      <c r="T35" s="17"/>
      <c r="U35" s="17"/>
      <c r="V35" s="17"/>
      <c r="W35" s="17"/>
      <c r="X35" s="17"/>
      <c r="Y35" s="17"/>
      <c r="Z35" s="17"/>
      <c r="AA35" s="17"/>
    </row>
    <row r="36" spans="1:27" s="27" customFormat="1" x14ac:dyDescent="0.3">
      <c r="A36" s="60" t="s">
        <v>36</v>
      </c>
      <c r="B36" s="118">
        <v>162</v>
      </c>
      <c r="C36" s="118">
        <v>71</v>
      </c>
      <c r="D36" s="89">
        <v>233</v>
      </c>
      <c r="E36" s="118">
        <v>100</v>
      </c>
      <c r="F36" s="118">
        <v>0</v>
      </c>
      <c r="G36" s="89">
        <v>100</v>
      </c>
      <c r="H36" s="118">
        <v>46</v>
      </c>
      <c r="I36" s="118">
        <v>28</v>
      </c>
      <c r="J36" s="89">
        <v>74</v>
      </c>
      <c r="K36" s="118">
        <v>27</v>
      </c>
      <c r="L36" s="118">
        <v>19</v>
      </c>
      <c r="M36" s="89">
        <v>46</v>
      </c>
      <c r="N36" s="119">
        <v>28</v>
      </c>
      <c r="O36" s="119">
        <v>15</v>
      </c>
      <c r="P36" s="91">
        <v>43</v>
      </c>
      <c r="Q36" s="97">
        <v>116211</v>
      </c>
      <c r="R36" s="98">
        <v>7172</v>
      </c>
      <c r="S36" s="99">
        <f t="shared" si="0"/>
        <v>123383</v>
      </c>
    </row>
    <row r="37" spans="1:27" s="24" customFormat="1" x14ac:dyDescent="0.3">
      <c r="A37" s="61" t="s">
        <v>37</v>
      </c>
      <c r="B37" s="113">
        <v>7</v>
      </c>
      <c r="C37" s="113">
        <v>0</v>
      </c>
      <c r="D37" s="89">
        <v>7</v>
      </c>
      <c r="E37" s="113">
        <v>0</v>
      </c>
      <c r="F37" s="113">
        <v>0</v>
      </c>
      <c r="G37" s="89">
        <v>0</v>
      </c>
      <c r="H37" s="113">
        <v>2</v>
      </c>
      <c r="I37" s="113">
        <v>0</v>
      </c>
      <c r="J37" s="89">
        <v>2</v>
      </c>
      <c r="K37" s="113">
        <v>0</v>
      </c>
      <c r="L37" s="113">
        <v>1</v>
      </c>
      <c r="M37" s="89">
        <v>1</v>
      </c>
      <c r="N37" s="114">
        <v>0</v>
      </c>
      <c r="O37" s="114">
        <v>0</v>
      </c>
      <c r="P37" s="91">
        <v>0</v>
      </c>
      <c r="Q37" s="92">
        <v>4233</v>
      </c>
      <c r="R37" s="93">
        <v>300</v>
      </c>
      <c r="S37" s="94">
        <f t="shared" si="0"/>
        <v>4533</v>
      </c>
      <c r="T37" s="17"/>
      <c r="U37" s="17"/>
      <c r="V37" s="17"/>
      <c r="W37" s="17"/>
      <c r="X37" s="17"/>
      <c r="Y37" s="17"/>
      <c r="Z37" s="17"/>
      <c r="AA37" s="17"/>
    </row>
    <row r="38" spans="1:27" s="27" customFormat="1" x14ac:dyDescent="0.3">
      <c r="A38" s="60" t="s">
        <v>38</v>
      </c>
      <c r="B38" s="118">
        <v>10</v>
      </c>
      <c r="C38" s="118">
        <v>13</v>
      </c>
      <c r="D38" s="89">
        <v>23</v>
      </c>
      <c r="E38" s="118">
        <v>0</v>
      </c>
      <c r="F38" s="118">
        <v>0</v>
      </c>
      <c r="G38" s="89">
        <v>0</v>
      </c>
      <c r="H38" s="118">
        <v>8</v>
      </c>
      <c r="I38" s="118">
        <v>10</v>
      </c>
      <c r="J38" s="89">
        <v>18</v>
      </c>
      <c r="K38" s="118">
        <v>0</v>
      </c>
      <c r="L38" s="118">
        <v>0</v>
      </c>
      <c r="M38" s="89">
        <v>0</v>
      </c>
      <c r="N38" s="119">
        <v>0</v>
      </c>
      <c r="O38" s="119">
        <v>0</v>
      </c>
      <c r="P38" s="91">
        <v>0</v>
      </c>
      <c r="Q38" s="97">
        <v>26828</v>
      </c>
      <c r="R38" s="98">
        <v>1654</v>
      </c>
      <c r="S38" s="99">
        <f t="shared" si="0"/>
        <v>28482</v>
      </c>
    </row>
    <row r="39" spans="1:27" s="23" customFormat="1" x14ac:dyDescent="0.3">
      <c r="A39" s="61" t="s">
        <v>39</v>
      </c>
      <c r="B39" s="113">
        <v>132</v>
      </c>
      <c r="C39" s="113">
        <v>10</v>
      </c>
      <c r="D39" s="89">
        <v>142</v>
      </c>
      <c r="E39" s="113">
        <v>18</v>
      </c>
      <c r="F39" s="113">
        <v>3</v>
      </c>
      <c r="G39" s="89">
        <v>21</v>
      </c>
      <c r="H39" s="113">
        <v>36</v>
      </c>
      <c r="I39" s="113">
        <v>10</v>
      </c>
      <c r="J39" s="89">
        <v>46</v>
      </c>
      <c r="K39" s="113">
        <v>0</v>
      </c>
      <c r="L39" s="113">
        <v>0</v>
      </c>
      <c r="M39" s="89">
        <v>0</v>
      </c>
      <c r="N39" s="114">
        <v>3</v>
      </c>
      <c r="O39" s="114">
        <v>0</v>
      </c>
      <c r="P39" s="91">
        <v>3</v>
      </c>
      <c r="Q39" s="92">
        <v>106675</v>
      </c>
      <c r="R39" s="93">
        <v>5530</v>
      </c>
      <c r="S39" s="94">
        <f t="shared" si="0"/>
        <v>112205</v>
      </c>
      <c r="T39" s="26"/>
      <c r="U39" s="26"/>
      <c r="V39" s="26"/>
      <c r="W39" s="26"/>
      <c r="X39" s="26"/>
      <c r="Y39" s="26"/>
      <c r="Z39" s="26"/>
      <c r="AA39" s="26"/>
    </row>
    <row r="40" spans="1:27" s="17" customFormat="1" x14ac:dyDescent="0.3">
      <c r="A40" s="60" t="s">
        <v>50</v>
      </c>
      <c r="B40" s="118">
        <v>17</v>
      </c>
      <c r="C40" s="118">
        <v>0</v>
      </c>
      <c r="D40" s="89">
        <v>18</v>
      </c>
      <c r="E40" s="118">
        <v>0</v>
      </c>
      <c r="F40" s="118">
        <v>0</v>
      </c>
      <c r="G40" s="89">
        <v>0</v>
      </c>
      <c r="H40" s="118">
        <v>5</v>
      </c>
      <c r="I40" s="118">
        <v>1</v>
      </c>
      <c r="J40" s="89">
        <v>6</v>
      </c>
      <c r="K40" s="118">
        <v>0</v>
      </c>
      <c r="L40" s="118">
        <v>0</v>
      </c>
      <c r="M40" s="89">
        <v>0</v>
      </c>
      <c r="N40" s="119">
        <v>0</v>
      </c>
      <c r="O40" s="119">
        <v>0</v>
      </c>
      <c r="P40" s="91">
        <v>0</v>
      </c>
      <c r="Q40" s="97">
        <v>35641</v>
      </c>
      <c r="R40" s="98">
        <v>1750</v>
      </c>
      <c r="S40" s="99">
        <f t="shared" si="0"/>
        <v>37391</v>
      </c>
    </row>
    <row r="41" spans="1:27" s="24" customFormat="1" ht="15" thickBot="1" x14ac:dyDescent="0.35">
      <c r="A41" s="62" t="s">
        <v>52</v>
      </c>
      <c r="B41" s="120">
        <v>7</v>
      </c>
      <c r="C41" s="120">
        <v>23</v>
      </c>
      <c r="D41" s="101">
        <v>30</v>
      </c>
      <c r="E41" s="120">
        <v>0</v>
      </c>
      <c r="F41" s="120">
        <v>0</v>
      </c>
      <c r="G41" s="101">
        <v>0</v>
      </c>
      <c r="H41" s="120">
        <v>8</v>
      </c>
      <c r="I41" s="120">
        <v>16</v>
      </c>
      <c r="J41" s="101">
        <v>24</v>
      </c>
      <c r="K41" s="120">
        <v>0</v>
      </c>
      <c r="L41" s="120">
        <v>0</v>
      </c>
      <c r="M41" s="101">
        <v>0</v>
      </c>
      <c r="N41" s="121">
        <v>4</v>
      </c>
      <c r="O41" s="121">
        <v>0</v>
      </c>
      <c r="P41" s="103">
        <v>4</v>
      </c>
      <c r="Q41" s="104">
        <v>102147</v>
      </c>
      <c r="R41" s="105">
        <v>3943</v>
      </c>
      <c r="S41" s="106">
        <f t="shared" si="0"/>
        <v>106090</v>
      </c>
      <c r="T41" s="17"/>
      <c r="U41" s="17"/>
      <c r="V41" s="17"/>
      <c r="W41" s="17"/>
      <c r="X41" s="17"/>
      <c r="Y41" s="17"/>
      <c r="Z41" s="17"/>
      <c r="AA41" s="17"/>
    </row>
    <row r="42" spans="1:27" ht="15" thickTop="1" x14ac:dyDescent="0.3">
      <c r="A42" s="54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3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x14ac:dyDescent="0.3">
      <c r="A43" s="54" t="s">
        <v>53</v>
      </c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3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x14ac:dyDescent="0.3">
      <c r="A44" s="54"/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3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x14ac:dyDescent="0.3">
      <c r="A45" s="54"/>
      <c r="B45" s="31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3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x14ac:dyDescent="0.3">
      <c r="A46" s="54"/>
      <c r="B46" s="31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3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x14ac:dyDescent="0.3">
      <c r="A47" s="54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3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x14ac:dyDescent="0.3">
      <c r="A48" s="54"/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3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x14ac:dyDescent="0.3">
      <c r="A49" s="54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3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x14ac:dyDescent="0.3">
      <c r="A50" s="54"/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3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x14ac:dyDescent="0.3">
      <c r="A51" s="54"/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x14ac:dyDescent="0.3">
      <c r="A52" s="54"/>
      <c r="B52" s="31"/>
      <c r="C52" s="31"/>
      <c r="D52" s="31"/>
      <c r="E52" s="32"/>
      <c r="F52" s="32"/>
      <c r="G52" s="32"/>
      <c r="H52" s="32"/>
      <c r="I52" s="32"/>
      <c r="J52" s="32"/>
      <c r="K52" s="32"/>
      <c r="L52" s="32"/>
      <c r="M52" s="33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x14ac:dyDescent="0.3">
      <c r="A53" s="54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3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x14ac:dyDescent="0.3">
      <c r="A54" s="54"/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3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x14ac:dyDescent="0.3">
      <c r="A55" s="54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3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x14ac:dyDescent="0.3">
      <c r="A56" s="54"/>
      <c r="B56" s="31"/>
      <c r="C56" s="31"/>
      <c r="D56" s="31"/>
      <c r="E56" s="32"/>
      <c r="F56" s="32"/>
      <c r="G56" s="32"/>
      <c r="H56" s="32"/>
      <c r="I56" s="32"/>
      <c r="J56" s="32"/>
      <c r="K56" s="32"/>
      <c r="L56" s="32"/>
      <c r="M56" s="33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x14ac:dyDescent="0.3">
      <c r="A57" s="54"/>
      <c r="B57" s="31"/>
      <c r="C57" s="31"/>
      <c r="D57" s="31"/>
      <c r="E57" s="32"/>
      <c r="F57" s="32"/>
      <c r="G57" s="32"/>
      <c r="H57" s="32"/>
      <c r="I57" s="32"/>
      <c r="J57" s="32"/>
      <c r="K57" s="32"/>
      <c r="L57" s="32"/>
      <c r="M57" s="33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x14ac:dyDescent="0.3">
      <c r="A58" s="54"/>
      <c r="B58" s="31"/>
      <c r="C58" s="31"/>
      <c r="D58" s="31"/>
      <c r="E58" s="32"/>
      <c r="F58" s="32"/>
      <c r="G58" s="32"/>
      <c r="H58" s="32"/>
      <c r="I58" s="32"/>
      <c r="J58" s="32"/>
      <c r="K58" s="32"/>
      <c r="L58" s="32"/>
      <c r="M58" s="33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x14ac:dyDescent="0.3">
      <c r="A59" s="54"/>
      <c r="B59" s="31"/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33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x14ac:dyDescent="0.3">
      <c r="A60" s="54"/>
      <c r="B60" s="31"/>
      <c r="C60" s="31"/>
      <c r="D60" s="31"/>
      <c r="E60" s="32"/>
      <c r="F60" s="32"/>
      <c r="G60" s="32"/>
      <c r="H60" s="32"/>
      <c r="I60" s="32"/>
      <c r="J60" s="32"/>
      <c r="K60" s="32"/>
      <c r="L60" s="32"/>
      <c r="M60" s="33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x14ac:dyDescent="0.3">
      <c r="A61" s="54"/>
      <c r="B61" s="31"/>
      <c r="C61" s="31"/>
      <c r="D61" s="31"/>
      <c r="E61" s="32"/>
      <c r="F61" s="32"/>
      <c r="G61" s="32"/>
      <c r="H61" s="32"/>
      <c r="I61" s="32"/>
      <c r="J61" s="32"/>
      <c r="K61" s="32"/>
      <c r="L61" s="32"/>
      <c r="M61" s="33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x14ac:dyDescent="0.3">
      <c r="A62" s="54"/>
      <c r="B62" s="31"/>
      <c r="C62" s="31"/>
      <c r="D62" s="31"/>
      <c r="E62" s="32"/>
      <c r="F62" s="32"/>
      <c r="G62" s="32"/>
      <c r="H62" s="32"/>
      <c r="I62" s="32"/>
      <c r="J62" s="32"/>
      <c r="K62" s="32"/>
      <c r="L62" s="32"/>
      <c r="M62" s="33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x14ac:dyDescent="0.3">
      <c r="A63" s="54"/>
      <c r="B63" s="31"/>
      <c r="C63" s="31"/>
      <c r="D63" s="31"/>
      <c r="E63" s="32"/>
      <c r="F63" s="32"/>
      <c r="G63" s="32"/>
      <c r="H63" s="32"/>
      <c r="I63" s="32"/>
      <c r="J63" s="32"/>
      <c r="K63" s="32"/>
      <c r="L63" s="32"/>
      <c r="M63" s="3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x14ac:dyDescent="0.3">
      <c r="A64" s="54"/>
      <c r="B64" s="31"/>
      <c r="C64" s="31"/>
      <c r="D64" s="31"/>
      <c r="E64" s="32"/>
      <c r="F64" s="32"/>
      <c r="G64" s="32"/>
      <c r="H64" s="32"/>
      <c r="I64" s="32"/>
      <c r="J64" s="32"/>
      <c r="K64" s="32"/>
      <c r="L64" s="32"/>
      <c r="M64" s="33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x14ac:dyDescent="0.3">
      <c r="A65" s="54"/>
      <c r="B65" s="31"/>
      <c r="C65" s="31"/>
      <c r="D65" s="31"/>
      <c r="E65" s="32"/>
      <c r="F65" s="32"/>
      <c r="G65" s="32"/>
      <c r="H65" s="32"/>
      <c r="I65" s="32"/>
      <c r="J65" s="32"/>
      <c r="K65" s="32"/>
      <c r="L65" s="32"/>
      <c r="M65" s="33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x14ac:dyDescent="0.3">
      <c r="A66" s="54"/>
      <c r="B66" s="31"/>
      <c r="C66" s="31"/>
      <c r="D66" s="31"/>
      <c r="E66" s="32"/>
      <c r="F66" s="32"/>
      <c r="G66" s="32"/>
      <c r="H66" s="32"/>
      <c r="I66" s="32"/>
      <c r="J66" s="32"/>
      <c r="K66" s="32"/>
      <c r="L66" s="32"/>
      <c r="M66" s="33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x14ac:dyDescent="0.3">
      <c r="A67" s="54"/>
      <c r="B67" s="31"/>
      <c r="C67" s="31"/>
      <c r="D67" s="31"/>
      <c r="E67" s="32"/>
      <c r="F67" s="32"/>
      <c r="G67" s="32"/>
      <c r="H67" s="32"/>
      <c r="I67" s="32"/>
      <c r="J67" s="32"/>
      <c r="K67" s="32"/>
      <c r="L67" s="32"/>
      <c r="M67" s="33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x14ac:dyDescent="0.3">
      <c r="A68" s="54"/>
      <c r="B68" s="31"/>
      <c r="C68" s="31"/>
      <c r="D68" s="31"/>
      <c r="E68" s="32"/>
      <c r="F68" s="32"/>
      <c r="G68" s="32"/>
      <c r="H68" s="32"/>
      <c r="I68" s="32"/>
      <c r="J68" s="32"/>
      <c r="K68" s="32"/>
      <c r="L68" s="32"/>
      <c r="M68" s="33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x14ac:dyDescent="0.3">
      <c r="A69" s="54"/>
      <c r="B69" s="31"/>
      <c r="C69" s="31"/>
      <c r="D69" s="31"/>
      <c r="E69" s="32"/>
      <c r="F69" s="32"/>
      <c r="G69" s="32"/>
      <c r="H69" s="32"/>
      <c r="I69" s="32"/>
      <c r="J69" s="32"/>
      <c r="K69" s="32"/>
      <c r="L69" s="32"/>
      <c r="M69" s="33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x14ac:dyDescent="0.3">
      <c r="A70" s="54"/>
      <c r="B70" s="31"/>
      <c r="C70" s="31"/>
      <c r="D70" s="31"/>
      <c r="E70" s="32"/>
      <c r="F70" s="32"/>
      <c r="G70" s="32"/>
      <c r="H70" s="32"/>
      <c r="I70" s="32"/>
      <c r="J70" s="32"/>
      <c r="K70" s="32"/>
      <c r="L70" s="32"/>
      <c r="M70" s="33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x14ac:dyDescent="0.3">
      <c r="A71" s="54"/>
      <c r="B71" s="31"/>
      <c r="C71" s="31"/>
      <c r="D71" s="31"/>
      <c r="E71" s="32"/>
      <c r="F71" s="32"/>
      <c r="G71" s="32"/>
      <c r="H71" s="32"/>
      <c r="I71" s="32"/>
      <c r="J71" s="32"/>
      <c r="K71" s="32"/>
      <c r="L71" s="32"/>
      <c r="M71" s="33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x14ac:dyDescent="0.3">
      <c r="A72" s="54"/>
      <c r="B72" s="31"/>
      <c r="C72" s="31"/>
      <c r="D72" s="31"/>
      <c r="E72" s="32"/>
      <c r="F72" s="32"/>
      <c r="G72" s="32"/>
      <c r="H72" s="32"/>
      <c r="I72" s="32"/>
      <c r="J72" s="32"/>
      <c r="K72" s="32"/>
      <c r="L72" s="32"/>
      <c r="M72" s="33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x14ac:dyDescent="0.3">
      <c r="A73" s="54"/>
      <c r="B73" s="31"/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3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x14ac:dyDescent="0.3">
      <c r="A74" s="54"/>
      <c r="B74" s="31"/>
      <c r="C74" s="31"/>
      <c r="D74" s="31"/>
      <c r="E74" s="32"/>
      <c r="F74" s="32"/>
      <c r="G74" s="32"/>
      <c r="H74" s="32"/>
      <c r="I74" s="32"/>
      <c r="J74" s="32"/>
      <c r="K74" s="32"/>
      <c r="L74" s="32"/>
      <c r="M74" s="33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3">
      <c r="A75" s="54"/>
      <c r="B75" s="31"/>
      <c r="C75" s="31"/>
      <c r="D75" s="31"/>
      <c r="E75" s="32"/>
      <c r="F75" s="32"/>
      <c r="G75" s="32"/>
      <c r="H75" s="32"/>
      <c r="I75" s="32"/>
      <c r="J75" s="32"/>
      <c r="K75" s="32"/>
      <c r="L75" s="32"/>
      <c r="M75" s="33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3">
      <c r="A76" s="54"/>
      <c r="B76" s="31"/>
      <c r="C76" s="31"/>
      <c r="D76" s="31"/>
      <c r="E76" s="32"/>
      <c r="F76" s="32"/>
      <c r="G76" s="32"/>
      <c r="H76" s="32"/>
      <c r="I76" s="32"/>
      <c r="J76" s="32"/>
      <c r="K76" s="32"/>
      <c r="L76" s="32"/>
      <c r="M76" s="33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3">
      <c r="A77" s="54"/>
      <c r="B77" s="31"/>
      <c r="C77" s="31"/>
      <c r="D77" s="31"/>
      <c r="E77" s="32"/>
      <c r="F77" s="32"/>
      <c r="G77" s="32"/>
      <c r="H77" s="32"/>
      <c r="I77" s="32"/>
      <c r="J77" s="32"/>
      <c r="K77" s="32"/>
      <c r="L77" s="32"/>
      <c r="M77" s="33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3">
      <c r="A78" s="54"/>
      <c r="B78" s="31"/>
      <c r="C78" s="31"/>
      <c r="D78" s="31"/>
      <c r="E78" s="32"/>
      <c r="F78" s="32"/>
      <c r="G78" s="32"/>
      <c r="H78" s="32"/>
      <c r="I78" s="32"/>
      <c r="J78" s="32"/>
      <c r="K78" s="32"/>
      <c r="L78" s="32"/>
      <c r="M78" s="33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3">
      <c r="A79" s="54"/>
      <c r="B79" s="31"/>
      <c r="C79" s="31"/>
      <c r="D79" s="31"/>
      <c r="E79" s="32"/>
      <c r="F79" s="32"/>
      <c r="G79" s="32"/>
      <c r="H79" s="32"/>
      <c r="I79" s="32"/>
      <c r="J79" s="32"/>
      <c r="K79" s="32"/>
      <c r="L79" s="32"/>
      <c r="M79" s="33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3">
      <c r="A80" s="54"/>
      <c r="B80" s="31"/>
      <c r="C80" s="31"/>
      <c r="D80" s="31"/>
      <c r="E80" s="32"/>
      <c r="F80" s="32"/>
      <c r="G80" s="32"/>
      <c r="H80" s="32"/>
      <c r="I80" s="32"/>
      <c r="J80" s="32"/>
      <c r="K80" s="32"/>
      <c r="L80" s="32"/>
      <c r="M80" s="33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x14ac:dyDescent="0.3">
      <c r="A81" s="54"/>
      <c r="B81" s="31"/>
      <c r="C81" s="31"/>
      <c r="D81" s="31"/>
      <c r="E81" s="32"/>
      <c r="F81" s="32"/>
      <c r="G81" s="32"/>
      <c r="H81" s="32"/>
      <c r="I81" s="32"/>
      <c r="J81" s="32"/>
      <c r="K81" s="32"/>
      <c r="L81" s="32"/>
      <c r="M81" s="33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x14ac:dyDescent="0.3">
      <c r="A82" s="54"/>
      <c r="B82" s="31"/>
      <c r="C82" s="31"/>
      <c r="D82" s="31"/>
      <c r="E82" s="32"/>
      <c r="F82" s="32"/>
      <c r="G82" s="32"/>
      <c r="H82" s="32"/>
      <c r="I82" s="32"/>
      <c r="J82" s="32"/>
      <c r="K82" s="32"/>
      <c r="L82" s="32"/>
      <c r="M82" s="33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3">
      <c r="A83" s="54"/>
      <c r="B83" s="31"/>
      <c r="C83" s="31"/>
      <c r="D83" s="31"/>
      <c r="E83" s="32"/>
      <c r="F83" s="32"/>
      <c r="G83" s="32"/>
      <c r="H83" s="32"/>
      <c r="I83" s="32"/>
      <c r="J83" s="32"/>
      <c r="K83" s="32"/>
      <c r="L83" s="32"/>
      <c r="M83" s="33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x14ac:dyDescent="0.3">
      <c r="A84" s="54"/>
      <c r="B84" s="31"/>
      <c r="C84" s="31"/>
      <c r="D84" s="31"/>
      <c r="E84" s="32"/>
      <c r="F84" s="32"/>
      <c r="G84" s="32"/>
      <c r="H84" s="32"/>
      <c r="I84" s="32"/>
      <c r="J84" s="32"/>
      <c r="K84" s="32"/>
      <c r="L84" s="32"/>
      <c r="M84" s="33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x14ac:dyDescent="0.3">
      <c r="A85" s="54"/>
      <c r="B85" s="31"/>
      <c r="C85" s="31"/>
      <c r="D85" s="31"/>
      <c r="E85" s="32"/>
      <c r="F85" s="32"/>
      <c r="G85" s="32"/>
      <c r="H85" s="32"/>
      <c r="I85" s="32"/>
      <c r="J85" s="32"/>
      <c r="K85" s="32"/>
      <c r="L85" s="32"/>
      <c r="M85" s="33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x14ac:dyDescent="0.3">
      <c r="A86" s="54"/>
      <c r="B86" s="31"/>
      <c r="C86" s="31"/>
      <c r="D86" s="31"/>
      <c r="E86" s="32"/>
      <c r="F86" s="32"/>
      <c r="G86" s="32"/>
      <c r="H86" s="32"/>
      <c r="I86" s="32"/>
      <c r="J86" s="32"/>
      <c r="K86" s="32"/>
      <c r="L86" s="32"/>
      <c r="M86" s="33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x14ac:dyDescent="0.3">
      <c r="A87" s="54"/>
      <c r="B87" s="31"/>
      <c r="C87" s="31"/>
      <c r="D87" s="31"/>
      <c r="E87" s="32"/>
      <c r="F87" s="32"/>
      <c r="G87" s="32"/>
      <c r="H87" s="32"/>
      <c r="I87" s="32"/>
      <c r="J87" s="32"/>
      <c r="K87" s="32"/>
      <c r="L87" s="32"/>
      <c r="M87" s="33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x14ac:dyDescent="0.3">
      <c r="A88" s="54"/>
      <c r="B88" s="31"/>
      <c r="C88" s="31"/>
      <c r="D88" s="31"/>
      <c r="E88" s="32"/>
      <c r="F88" s="32"/>
      <c r="G88" s="32"/>
      <c r="H88" s="32"/>
      <c r="I88" s="32"/>
      <c r="J88" s="32"/>
      <c r="K88" s="32"/>
      <c r="L88" s="32"/>
      <c r="M88" s="33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x14ac:dyDescent="0.3">
      <c r="A89" s="54"/>
      <c r="B89" s="31"/>
      <c r="C89" s="31"/>
      <c r="D89" s="31"/>
      <c r="E89" s="32"/>
      <c r="F89" s="32"/>
      <c r="G89" s="32"/>
      <c r="H89" s="32"/>
      <c r="I89" s="32"/>
      <c r="J89" s="32"/>
      <c r="K89" s="32"/>
      <c r="L89" s="32"/>
      <c r="M89" s="33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x14ac:dyDescent="0.3">
      <c r="A90" s="54"/>
      <c r="B90" s="31"/>
      <c r="C90" s="31"/>
      <c r="D90" s="31"/>
      <c r="E90" s="32"/>
      <c r="F90" s="32"/>
      <c r="G90" s="32"/>
      <c r="H90" s="32"/>
      <c r="I90" s="32"/>
      <c r="J90" s="32"/>
      <c r="K90" s="32"/>
      <c r="L90" s="32"/>
      <c r="M90" s="33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x14ac:dyDescent="0.3">
      <c r="A91" s="54"/>
      <c r="B91" s="31"/>
      <c r="C91" s="31"/>
      <c r="D91" s="31"/>
      <c r="E91" s="32"/>
      <c r="F91" s="32"/>
      <c r="G91" s="32"/>
      <c r="H91" s="32"/>
      <c r="I91" s="32"/>
      <c r="J91" s="32"/>
      <c r="K91" s="32"/>
      <c r="L91" s="32"/>
      <c r="M91" s="33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x14ac:dyDescent="0.3">
      <c r="A92" s="54"/>
      <c r="B92" s="31"/>
      <c r="C92" s="31"/>
      <c r="D92" s="31"/>
      <c r="E92" s="32"/>
      <c r="F92" s="32"/>
      <c r="G92" s="32"/>
      <c r="H92" s="32"/>
      <c r="I92" s="32"/>
      <c r="J92" s="32"/>
      <c r="K92" s="32"/>
      <c r="L92" s="32"/>
      <c r="M92" s="33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x14ac:dyDescent="0.3">
      <c r="A93" s="54"/>
      <c r="B93" s="31"/>
      <c r="C93" s="31"/>
      <c r="D93" s="31"/>
      <c r="E93" s="32"/>
      <c r="F93" s="32"/>
      <c r="G93" s="32"/>
      <c r="H93" s="32"/>
      <c r="I93" s="32"/>
      <c r="J93" s="32"/>
      <c r="K93" s="32"/>
      <c r="L93" s="32"/>
      <c r="M93" s="33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x14ac:dyDescent="0.3">
      <c r="A94" s="54"/>
      <c r="B94" s="31"/>
      <c r="C94" s="31"/>
      <c r="D94" s="31"/>
      <c r="E94" s="32"/>
      <c r="F94" s="32"/>
      <c r="G94" s="32"/>
      <c r="H94" s="32"/>
      <c r="I94" s="32"/>
      <c r="J94" s="32"/>
      <c r="K94" s="32"/>
      <c r="L94" s="32"/>
      <c r="M94" s="33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x14ac:dyDescent="0.3">
      <c r="A95" s="54"/>
      <c r="B95" s="31"/>
      <c r="C95" s="31"/>
      <c r="D95" s="31"/>
      <c r="E95" s="32"/>
      <c r="F95" s="32"/>
      <c r="G95" s="32"/>
      <c r="H95" s="32"/>
      <c r="I95" s="32"/>
      <c r="J95" s="32"/>
      <c r="K95" s="32"/>
      <c r="L95" s="32"/>
      <c r="M95" s="33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x14ac:dyDescent="0.3">
      <c r="A96" s="54"/>
      <c r="B96" s="31"/>
      <c r="C96" s="31"/>
      <c r="D96" s="31"/>
      <c r="E96" s="32"/>
      <c r="F96" s="32"/>
      <c r="G96" s="32"/>
      <c r="H96" s="32"/>
      <c r="I96" s="32"/>
      <c r="J96" s="32"/>
      <c r="K96" s="32"/>
      <c r="L96" s="32"/>
      <c r="M96" s="33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x14ac:dyDescent="0.3">
      <c r="A97" s="54"/>
      <c r="B97" s="31"/>
      <c r="C97" s="31"/>
      <c r="D97" s="31"/>
      <c r="E97" s="32"/>
      <c r="F97" s="32"/>
      <c r="G97" s="32"/>
      <c r="H97" s="32"/>
      <c r="I97" s="32"/>
      <c r="J97" s="32"/>
      <c r="K97" s="32"/>
      <c r="L97" s="32"/>
      <c r="M97" s="33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x14ac:dyDescent="0.3">
      <c r="A98" s="54"/>
      <c r="B98" s="31"/>
      <c r="C98" s="31"/>
      <c r="D98" s="31"/>
      <c r="E98" s="32"/>
      <c r="F98" s="32"/>
      <c r="G98" s="32"/>
      <c r="H98" s="32"/>
      <c r="I98" s="32"/>
      <c r="J98" s="32"/>
      <c r="K98" s="32"/>
      <c r="L98" s="32"/>
      <c r="M98" s="33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x14ac:dyDescent="0.3">
      <c r="A99" s="54"/>
      <c r="B99" s="31"/>
      <c r="C99" s="31"/>
      <c r="D99" s="31"/>
      <c r="E99" s="32"/>
      <c r="F99" s="32"/>
      <c r="G99" s="32"/>
      <c r="H99" s="32"/>
      <c r="I99" s="32"/>
      <c r="J99" s="32"/>
      <c r="K99" s="32"/>
      <c r="L99" s="32"/>
      <c r="M99" s="33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x14ac:dyDescent="0.3">
      <c r="A100" s="54"/>
      <c r="B100" s="31"/>
      <c r="C100" s="31"/>
      <c r="D100" s="31"/>
      <c r="E100" s="32"/>
      <c r="F100" s="32"/>
      <c r="G100" s="32"/>
      <c r="H100" s="32"/>
      <c r="I100" s="32"/>
      <c r="J100" s="32"/>
      <c r="K100" s="32"/>
      <c r="L100" s="32"/>
      <c r="M100" s="33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x14ac:dyDescent="0.3">
      <c r="A101" s="54"/>
      <c r="B101" s="31"/>
      <c r="C101" s="31"/>
      <c r="D101" s="31"/>
      <c r="E101" s="32"/>
      <c r="F101" s="32"/>
      <c r="G101" s="32"/>
      <c r="H101" s="32"/>
      <c r="I101" s="32"/>
      <c r="J101" s="32"/>
      <c r="K101" s="32"/>
      <c r="L101" s="32"/>
      <c r="M101" s="33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x14ac:dyDescent="0.3">
      <c r="A102" s="54"/>
      <c r="B102" s="31"/>
      <c r="C102" s="31"/>
      <c r="D102" s="31"/>
      <c r="E102" s="32"/>
      <c r="F102" s="32"/>
      <c r="G102" s="32"/>
      <c r="H102" s="32"/>
      <c r="I102" s="32"/>
      <c r="J102" s="32"/>
      <c r="K102" s="32"/>
      <c r="L102" s="32"/>
      <c r="M102" s="33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x14ac:dyDescent="0.3">
      <c r="A103" s="54"/>
      <c r="B103" s="31"/>
      <c r="C103" s="31"/>
      <c r="D103" s="31"/>
      <c r="E103" s="32"/>
      <c r="F103" s="32"/>
      <c r="G103" s="32"/>
      <c r="H103" s="32"/>
      <c r="I103" s="32"/>
      <c r="J103" s="32"/>
      <c r="K103" s="32"/>
      <c r="L103" s="32"/>
      <c r="M103" s="33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x14ac:dyDescent="0.3">
      <c r="A104" s="54"/>
      <c r="B104" s="31"/>
      <c r="C104" s="31"/>
      <c r="D104" s="31"/>
      <c r="E104" s="32"/>
      <c r="F104" s="32"/>
      <c r="G104" s="32"/>
      <c r="H104" s="32"/>
      <c r="I104" s="32"/>
      <c r="J104" s="32"/>
      <c r="K104" s="32"/>
      <c r="L104" s="32"/>
      <c r="M104" s="33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x14ac:dyDescent="0.3">
      <c r="A105" s="54"/>
      <c r="B105" s="31"/>
      <c r="C105" s="31"/>
      <c r="D105" s="31"/>
      <c r="E105" s="32"/>
      <c r="F105" s="32"/>
      <c r="G105" s="32"/>
      <c r="H105" s="32"/>
      <c r="I105" s="32"/>
      <c r="J105" s="32"/>
      <c r="K105" s="32"/>
      <c r="L105" s="32"/>
      <c r="M105" s="33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x14ac:dyDescent="0.3">
      <c r="A106" s="54"/>
      <c r="B106" s="31"/>
      <c r="C106" s="31"/>
      <c r="D106" s="31"/>
      <c r="E106" s="32"/>
      <c r="F106" s="32"/>
      <c r="G106" s="32"/>
      <c r="H106" s="32"/>
      <c r="I106" s="32"/>
      <c r="J106" s="32"/>
      <c r="K106" s="32"/>
      <c r="L106" s="32"/>
      <c r="M106" s="33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x14ac:dyDescent="0.3">
      <c r="A107" s="54"/>
      <c r="B107" s="31"/>
      <c r="C107" s="31"/>
      <c r="D107" s="31"/>
      <c r="E107" s="32"/>
      <c r="F107" s="32"/>
      <c r="G107" s="32"/>
      <c r="H107" s="32"/>
      <c r="I107" s="32"/>
      <c r="J107" s="32"/>
      <c r="K107" s="32"/>
      <c r="L107" s="32"/>
      <c r="M107" s="33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x14ac:dyDescent="0.3">
      <c r="A108" s="54"/>
      <c r="B108" s="31"/>
      <c r="C108" s="31"/>
      <c r="D108" s="31"/>
      <c r="E108" s="32"/>
      <c r="F108" s="32"/>
      <c r="G108" s="32"/>
      <c r="H108" s="32"/>
      <c r="I108" s="32"/>
      <c r="J108" s="32"/>
      <c r="K108" s="32"/>
      <c r="L108" s="32"/>
      <c r="M108" s="33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x14ac:dyDescent="0.3">
      <c r="A109" s="54"/>
      <c r="B109" s="31"/>
      <c r="C109" s="31"/>
      <c r="D109" s="31"/>
      <c r="E109" s="32"/>
      <c r="F109" s="32"/>
      <c r="G109" s="32"/>
      <c r="H109" s="32"/>
      <c r="I109" s="32"/>
      <c r="J109" s="32"/>
      <c r="K109" s="32"/>
      <c r="L109" s="32"/>
      <c r="M109" s="33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x14ac:dyDescent="0.3">
      <c r="A110" s="54"/>
      <c r="B110" s="31"/>
      <c r="C110" s="31"/>
      <c r="D110" s="31"/>
      <c r="E110" s="32"/>
      <c r="F110" s="32"/>
      <c r="G110" s="32"/>
      <c r="H110" s="32"/>
      <c r="I110" s="32"/>
      <c r="J110" s="32"/>
      <c r="K110" s="32"/>
      <c r="L110" s="32"/>
      <c r="M110" s="33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x14ac:dyDescent="0.3">
      <c r="A111" s="54"/>
      <c r="B111" s="31"/>
      <c r="C111" s="31"/>
      <c r="D111" s="31"/>
      <c r="E111" s="32"/>
      <c r="F111" s="32"/>
      <c r="G111" s="32"/>
      <c r="H111" s="32"/>
      <c r="I111" s="32"/>
      <c r="J111" s="32"/>
      <c r="K111" s="32"/>
      <c r="L111" s="32"/>
      <c r="M111" s="33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x14ac:dyDescent="0.3">
      <c r="A112" s="54"/>
      <c r="B112" s="31"/>
      <c r="C112" s="31"/>
      <c r="D112" s="31"/>
      <c r="E112" s="32"/>
      <c r="F112" s="32"/>
      <c r="G112" s="32"/>
      <c r="H112" s="32"/>
      <c r="I112" s="32"/>
      <c r="J112" s="32"/>
      <c r="K112" s="32"/>
      <c r="L112" s="32"/>
      <c r="M112" s="33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x14ac:dyDescent="0.3">
      <c r="A113" s="54"/>
      <c r="B113" s="31"/>
      <c r="C113" s="31"/>
      <c r="D113" s="31"/>
      <c r="E113" s="32"/>
      <c r="F113" s="32"/>
      <c r="G113" s="32"/>
      <c r="H113" s="32"/>
      <c r="I113" s="32"/>
      <c r="J113" s="32"/>
      <c r="K113" s="32"/>
      <c r="L113" s="32"/>
      <c r="M113" s="33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x14ac:dyDescent="0.3">
      <c r="A114" s="54"/>
      <c r="B114" s="31"/>
      <c r="C114" s="31"/>
      <c r="D114" s="31"/>
      <c r="E114" s="32"/>
      <c r="F114" s="32"/>
      <c r="G114" s="32"/>
      <c r="H114" s="32"/>
      <c r="I114" s="32"/>
      <c r="J114" s="32"/>
      <c r="K114" s="32"/>
      <c r="L114" s="32"/>
      <c r="M114" s="33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x14ac:dyDescent="0.3">
      <c r="A115" s="54"/>
      <c r="B115" s="31"/>
      <c r="C115" s="31"/>
      <c r="D115" s="31"/>
      <c r="E115" s="32"/>
      <c r="F115" s="32"/>
      <c r="G115" s="32"/>
      <c r="H115" s="32"/>
      <c r="I115" s="32"/>
      <c r="J115" s="32"/>
      <c r="K115" s="32"/>
      <c r="L115" s="32"/>
      <c r="M115" s="33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x14ac:dyDescent="0.3">
      <c r="A116" s="54"/>
      <c r="B116" s="31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3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x14ac:dyDescent="0.3">
      <c r="A117" s="54"/>
      <c r="B117" s="31"/>
      <c r="C117" s="31"/>
      <c r="D117" s="31"/>
      <c r="E117" s="32"/>
      <c r="F117" s="32"/>
      <c r="G117" s="32"/>
      <c r="H117" s="32"/>
      <c r="I117" s="32"/>
      <c r="J117" s="32"/>
      <c r="K117" s="32"/>
      <c r="L117" s="32"/>
      <c r="M117" s="33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x14ac:dyDescent="0.3">
      <c r="A118" s="54"/>
      <c r="B118" s="31"/>
      <c r="C118" s="31"/>
      <c r="D118" s="31"/>
      <c r="E118" s="32"/>
      <c r="F118" s="32"/>
      <c r="G118" s="32"/>
      <c r="H118" s="32"/>
      <c r="I118" s="32"/>
      <c r="J118" s="32"/>
      <c r="K118" s="32"/>
      <c r="L118" s="32"/>
      <c r="M118" s="33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x14ac:dyDescent="0.3">
      <c r="A119" s="54"/>
      <c r="B119" s="31"/>
      <c r="C119" s="31"/>
      <c r="D119" s="31"/>
      <c r="E119" s="32"/>
      <c r="F119" s="32"/>
      <c r="G119" s="32"/>
      <c r="H119" s="32"/>
      <c r="I119" s="32"/>
      <c r="J119" s="32"/>
      <c r="K119" s="32"/>
      <c r="L119" s="32"/>
      <c r="M119" s="33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x14ac:dyDescent="0.3">
      <c r="A120" s="54"/>
      <c r="B120" s="31"/>
      <c r="C120" s="31"/>
      <c r="D120" s="31"/>
      <c r="E120" s="32"/>
      <c r="F120" s="32"/>
      <c r="G120" s="32"/>
      <c r="H120" s="32"/>
      <c r="I120" s="32"/>
      <c r="J120" s="32"/>
      <c r="K120" s="32"/>
      <c r="L120" s="32"/>
      <c r="M120" s="33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x14ac:dyDescent="0.3">
      <c r="A121" s="54"/>
      <c r="B121" s="31"/>
      <c r="C121" s="31"/>
      <c r="D121" s="31"/>
      <c r="E121" s="32"/>
      <c r="F121" s="32"/>
      <c r="G121" s="32"/>
      <c r="H121" s="32"/>
      <c r="I121" s="32"/>
      <c r="J121" s="32"/>
      <c r="K121" s="32"/>
      <c r="L121" s="32"/>
      <c r="M121" s="33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x14ac:dyDescent="0.3">
      <c r="A122" s="54"/>
      <c r="B122" s="31"/>
      <c r="C122" s="31"/>
      <c r="D122" s="31"/>
      <c r="E122" s="32"/>
      <c r="F122" s="32"/>
      <c r="G122" s="32"/>
      <c r="H122" s="32"/>
      <c r="I122" s="32"/>
      <c r="J122" s="32"/>
      <c r="K122" s="32"/>
      <c r="L122" s="32"/>
      <c r="M122" s="33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x14ac:dyDescent="0.3">
      <c r="A123" s="54"/>
      <c r="B123" s="31"/>
      <c r="C123" s="31"/>
      <c r="D123" s="31"/>
      <c r="E123" s="32"/>
      <c r="F123" s="32"/>
      <c r="G123" s="32"/>
      <c r="H123" s="32"/>
      <c r="I123" s="32"/>
      <c r="J123" s="32"/>
      <c r="K123" s="32"/>
      <c r="L123" s="32"/>
      <c r="M123" s="33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x14ac:dyDescent="0.3">
      <c r="A124" s="54"/>
      <c r="B124" s="31"/>
      <c r="C124" s="31"/>
      <c r="D124" s="31"/>
      <c r="E124" s="32"/>
      <c r="F124" s="32"/>
      <c r="G124" s="32"/>
      <c r="H124" s="32"/>
      <c r="I124" s="32"/>
      <c r="J124" s="32"/>
      <c r="K124" s="32"/>
      <c r="L124" s="32"/>
      <c r="M124" s="33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x14ac:dyDescent="0.3">
      <c r="A125" s="54"/>
      <c r="B125" s="31"/>
      <c r="C125" s="31"/>
      <c r="D125" s="31"/>
      <c r="E125" s="32"/>
      <c r="F125" s="32"/>
      <c r="G125" s="32"/>
      <c r="H125" s="32"/>
      <c r="I125" s="32"/>
      <c r="J125" s="32"/>
      <c r="K125" s="32"/>
      <c r="L125" s="32"/>
      <c r="M125" s="33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x14ac:dyDescent="0.3">
      <c r="A126" s="54"/>
      <c r="B126" s="31"/>
      <c r="C126" s="31"/>
      <c r="D126" s="31"/>
      <c r="E126" s="32"/>
      <c r="F126" s="32"/>
      <c r="G126" s="32"/>
      <c r="H126" s="32"/>
      <c r="I126" s="32"/>
      <c r="J126" s="32"/>
      <c r="K126" s="32"/>
      <c r="L126" s="32"/>
      <c r="M126" s="33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x14ac:dyDescent="0.3">
      <c r="A127" s="54"/>
      <c r="B127" s="31"/>
      <c r="C127" s="31"/>
      <c r="D127" s="31"/>
      <c r="E127" s="32"/>
      <c r="F127" s="32"/>
      <c r="G127" s="32"/>
      <c r="H127" s="32"/>
      <c r="I127" s="32"/>
      <c r="J127" s="32"/>
      <c r="K127" s="32"/>
      <c r="L127" s="32"/>
      <c r="M127" s="33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x14ac:dyDescent="0.3">
      <c r="A128" s="54"/>
      <c r="B128" s="31"/>
      <c r="C128" s="31"/>
      <c r="D128" s="31"/>
      <c r="E128" s="32"/>
      <c r="F128" s="32"/>
      <c r="G128" s="32"/>
      <c r="H128" s="32"/>
      <c r="I128" s="32"/>
      <c r="J128" s="32"/>
      <c r="K128" s="32"/>
      <c r="L128" s="32"/>
      <c r="M128" s="33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x14ac:dyDescent="0.3">
      <c r="A129" s="54"/>
      <c r="B129" s="31"/>
      <c r="C129" s="31"/>
      <c r="D129" s="31"/>
      <c r="E129" s="32"/>
      <c r="F129" s="32"/>
      <c r="G129" s="32"/>
      <c r="H129" s="32"/>
      <c r="I129" s="32"/>
      <c r="J129" s="32"/>
      <c r="K129" s="32"/>
      <c r="L129" s="32"/>
      <c r="M129" s="33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x14ac:dyDescent="0.3">
      <c r="A130" s="54"/>
      <c r="B130" s="31"/>
      <c r="C130" s="31"/>
      <c r="D130" s="31"/>
      <c r="E130" s="32"/>
      <c r="F130" s="32"/>
      <c r="G130" s="32"/>
      <c r="H130" s="32"/>
      <c r="I130" s="32"/>
      <c r="J130" s="32"/>
      <c r="K130" s="32"/>
      <c r="L130" s="32"/>
      <c r="M130" s="33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x14ac:dyDescent="0.3">
      <c r="A131" s="54"/>
      <c r="B131" s="31"/>
      <c r="C131" s="31"/>
      <c r="D131" s="31"/>
      <c r="E131" s="32"/>
      <c r="F131" s="32"/>
      <c r="G131" s="32"/>
      <c r="H131" s="32"/>
      <c r="I131" s="32"/>
      <c r="J131" s="32"/>
      <c r="K131" s="32"/>
      <c r="L131" s="32"/>
      <c r="M131" s="33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x14ac:dyDescent="0.3">
      <c r="A132" s="54"/>
      <c r="B132" s="31"/>
      <c r="C132" s="31"/>
      <c r="D132" s="31"/>
      <c r="E132" s="32"/>
      <c r="F132" s="32"/>
      <c r="G132" s="32"/>
      <c r="H132" s="32"/>
      <c r="I132" s="32"/>
      <c r="J132" s="32"/>
      <c r="K132" s="32"/>
      <c r="L132" s="32"/>
      <c r="M132" s="33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x14ac:dyDescent="0.3">
      <c r="A133" s="54"/>
      <c r="B133" s="31"/>
      <c r="C133" s="31"/>
      <c r="D133" s="31"/>
      <c r="E133" s="32"/>
      <c r="F133" s="32"/>
      <c r="G133" s="32"/>
      <c r="H133" s="32"/>
      <c r="I133" s="32"/>
      <c r="J133" s="32"/>
      <c r="K133" s="32"/>
      <c r="L133" s="32"/>
      <c r="M133" s="3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x14ac:dyDescent="0.3">
      <c r="A134" s="54"/>
      <c r="B134" s="31"/>
      <c r="C134" s="31"/>
      <c r="D134" s="31"/>
      <c r="E134" s="32"/>
      <c r="F134" s="32"/>
      <c r="G134" s="32"/>
      <c r="H134" s="32"/>
      <c r="I134" s="32"/>
      <c r="J134" s="32"/>
      <c r="K134" s="32"/>
      <c r="L134" s="32"/>
      <c r="M134" s="33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x14ac:dyDescent="0.3">
      <c r="A135" s="54"/>
      <c r="B135" s="31"/>
      <c r="C135" s="31"/>
      <c r="D135" s="31"/>
      <c r="E135" s="32"/>
      <c r="F135" s="32"/>
      <c r="G135" s="32"/>
      <c r="H135" s="32"/>
      <c r="I135" s="32"/>
      <c r="J135" s="32"/>
      <c r="K135" s="32"/>
      <c r="L135" s="32"/>
      <c r="M135" s="33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x14ac:dyDescent="0.3">
      <c r="A136" s="54"/>
      <c r="B136" s="31"/>
      <c r="C136" s="31"/>
      <c r="D136" s="31"/>
      <c r="E136" s="32"/>
      <c r="F136" s="32"/>
      <c r="G136" s="32"/>
      <c r="H136" s="32"/>
      <c r="I136" s="32"/>
      <c r="J136" s="32"/>
      <c r="K136" s="32"/>
      <c r="L136" s="32"/>
      <c r="M136" s="33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x14ac:dyDescent="0.3">
      <c r="A137" s="54"/>
      <c r="B137" s="31"/>
      <c r="C137" s="31"/>
      <c r="D137" s="31"/>
      <c r="E137" s="32"/>
      <c r="F137" s="32"/>
      <c r="G137" s="32"/>
      <c r="H137" s="32"/>
      <c r="I137" s="32"/>
      <c r="J137" s="32"/>
      <c r="K137" s="32"/>
      <c r="L137" s="32"/>
      <c r="M137" s="33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x14ac:dyDescent="0.3">
      <c r="A138" s="54"/>
      <c r="B138" s="31"/>
      <c r="C138" s="31"/>
      <c r="D138" s="31"/>
      <c r="E138" s="32"/>
      <c r="F138" s="32"/>
      <c r="G138" s="32"/>
      <c r="H138" s="32"/>
      <c r="I138" s="32"/>
      <c r="J138" s="32"/>
      <c r="K138" s="32"/>
      <c r="L138" s="32"/>
      <c r="M138" s="3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x14ac:dyDescent="0.3">
      <c r="A139" s="54"/>
      <c r="B139" s="31"/>
      <c r="C139" s="31"/>
      <c r="D139" s="31"/>
      <c r="E139" s="32"/>
      <c r="F139" s="32"/>
      <c r="G139" s="32"/>
      <c r="H139" s="32"/>
      <c r="I139" s="32"/>
      <c r="J139" s="32"/>
      <c r="K139" s="32"/>
      <c r="L139" s="32"/>
      <c r="M139" s="33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x14ac:dyDescent="0.3">
      <c r="A140" s="54"/>
      <c r="B140" s="31"/>
      <c r="C140" s="31"/>
      <c r="D140" s="31"/>
      <c r="E140" s="32"/>
      <c r="F140" s="32"/>
      <c r="G140" s="32"/>
      <c r="H140" s="32"/>
      <c r="I140" s="32"/>
      <c r="J140" s="32"/>
      <c r="K140" s="32"/>
      <c r="L140" s="32"/>
      <c r="M140" s="33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x14ac:dyDescent="0.3">
      <c r="A141" s="54"/>
      <c r="B141" s="31"/>
      <c r="C141" s="31"/>
      <c r="D141" s="31"/>
      <c r="E141" s="32"/>
      <c r="F141" s="32"/>
      <c r="G141" s="32"/>
      <c r="H141" s="32"/>
      <c r="I141" s="32"/>
      <c r="J141" s="32"/>
      <c r="K141" s="32"/>
      <c r="L141" s="32"/>
      <c r="M141" s="33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x14ac:dyDescent="0.3">
      <c r="A142" s="54"/>
      <c r="B142" s="31"/>
      <c r="C142" s="31"/>
      <c r="D142" s="31"/>
      <c r="E142" s="32"/>
      <c r="F142" s="32"/>
      <c r="G142" s="32"/>
      <c r="H142" s="32"/>
      <c r="I142" s="32"/>
      <c r="J142" s="32"/>
      <c r="K142" s="32"/>
      <c r="L142" s="32"/>
      <c r="M142" s="33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x14ac:dyDescent="0.3">
      <c r="A143" s="54"/>
      <c r="B143" s="31"/>
      <c r="C143" s="31"/>
      <c r="D143" s="31"/>
      <c r="E143" s="32"/>
      <c r="F143" s="32"/>
      <c r="G143" s="32"/>
      <c r="H143" s="32"/>
      <c r="I143" s="32"/>
      <c r="J143" s="32"/>
      <c r="K143" s="32"/>
      <c r="L143" s="32"/>
      <c r="M143" s="3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x14ac:dyDescent="0.3">
      <c r="A144" s="54"/>
      <c r="B144" s="31"/>
      <c r="C144" s="31"/>
      <c r="D144" s="31"/>
      <c r="E144" s="32"/>
      <c r="F144" s="32"/>
      <c r="G144" s="32"/>
      <c r="H144" s="32"/>
      <c r="I144" s="32"/>
      <c r="J144" s="32"/>
      <c r="K144" s="32"/>
      <c r="L144" s="32"/>
      <c r="M144" s="33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x14ac:dyDescent="0.3">
      <c r="A145" s="54"/>
      <c r="B145" s="31"/>
      <c r="C145" s="31"/>
      <c r="D145" s="31"/>
      <c r="E145" s="32"/>
      <c r="F145" s="32"/>
      <c r="G145" s="32"/>
      <c r="H145" s="32"/>
      <c r="I145" s="32"/>
      <c r="J145" s="32"/>
      <c r="K145" s="32"/>
      <c r="L145" s="32"/>
      <c r="M145" s="33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x14ac:dyDescent="0.3">
      <c r="A146" s="54"/>
      <c r="B146" s="31"/>
      <c r="C146" s="31"/>
      <c r="D146" s="31"/>
      <c r="E146" s="32"/>
      <c r="F146" s="32"/>
      <c r="G146" s="32"/>
      <c r="H146" s="32"/>
      <c r="I146" s="32"/>
      <c r="J146" s="32"/>
      <c r="K146" s="32"/>
      <c r="L146" s="32"/>
      <c r="M146" s="33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x14ac:dyDescent="0.3">
      <c r="A147" s="54"/>
      <c r="B147" s="31"/>
      <c r="C147" s="31"/>
      <c r="D147" s="31"/>
      <c r="E147" s="32"/>
      <c r="F147" s="32"/>
      <c r="G147" s="32"/>
      <c r="H147" s="32"/>
      <c r="I147" s="32"/>
      <c r="J147" s="32"/>
      <c r="K147" s="32"/>
      <c r="L147" s="32"/>
      <c r="M147" s="33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x14ac:dyDescent="0.3">
      <c r="A148" s="54"/>
      <c r="B148" s="31"/>
      <c r="C148" s="31"/>
      <c r="D148" s="31"/>
      <c r="E148" s="32"/>
      <c r="F148" s="32"/>
      <c r="G148" s="32"/>
      <c r="H148" s="32"/>
      <c r="I148" s="32"/>
      <c r="J148" s="32"/>
      <c r="K148" s="32"/>
      <c r="L148" s="32"/>
      <c r="M148" s="33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x14ac:dyDescent="0.3">
      <c r="A149" s="54"/>
      <c r="B149" s="31"/>
      <c r="C149" s="31"/>
      <c r="D149" s="31"/>
      <c r="E149" s="32"/>
      <c r="F149" s="32"/>
      <c r="G149" s="32"/>
      <c r="H149" s="32"/>
      <c r="I149" s="32"/>
      <c r="J149" s="32"/>
      <c r="K149" s="32"/>
      <c r="L149" s="32"/>
      <c r="M149" s="33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x14ac:dyDescent="0.3">
      <c r="A150" s="54"/>
      <c r="B150" s="31"/>
      <c r="C150" s="31"/>
      <c r="D150" s="31"/>
      <c r="E150" s="32"/>
      <c r="F150" s="32"/>
      <c r="G150" s="32"/>
      <c r="H150" s="32"/>
      <c r="I150" s="32"/>
      <c r="J150" s="32"/>
      <c r="K150" s="32"/>
      <c r="L150" s="32"/>
      <c r="M150" s="33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x14ac:dyDescent="0.3">
      <c r="A151" s="54"/>
      <c r="B151" s="31"/>
      <c r="C151" s="31"/>
      <c r="D151" s="31"/>
      <c r="E151" s="32"/>
      <c r="F151" s="32"/>
      <c r="G151" s="32"/>
      <c r="H151" s="32"/>
      <c r="I151" s="32"/>
      <c r="J151" s="32"/>
      <c r="K151" s="32"/>
      <c r="L151" s="32"/>
      <c r="M151" s="33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1:27" x14ac:dyDescent="0.3">
      <c r="A152" s="54"/>
      <c r="B152" s="31"/>
      <c r="C152" s="31"/>
      <c r="D152" s="31"/>
      <c r="E152" s="32"/>
      <c r="F152" s="32"/>
      <c r="G152" s="32"/>
      <c r="H152" s="32"/>
      <c r="I152" s="32"/>
      <c r="J152" s="32"/>
      <c r="K152" s="32"/>
      <c r="L152" s="32"/>
      <c r="M152" s="33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x14ac:dyDescent="0.3">
      <c r="A153" s="54"/>
      <c r="B153" s="31"/>
      <c r="C153" s="31"/>
      <c r="D153" s="31"/>
      <c r="E153" s="32"/>
      <c r="F153" s="32"/>
      <c r="G153" s="32"/>
      <c r="H153" s="32"/>
      <c r="I153" s="32"/>
      <c r="J153" s="32"/>
      <c r="K153" s="32"/>
      <c r="L153" s="32"/>
      <c r="M153" s="33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x14ac:dyDescent="0.3">
      <c r="A154" s="54"/>
      <c r="B154" s="31"/>
      <c r="C154" s="31"/>
      <c r="D154" s="31"/>
      <c r="E154" s="32"/>
      <c r="F154" s="32"/>
      <c r="G154" s="32"/>
      <c r="H154" s="32"/>
      <c r="I154" s="32"/>
      <c r="J154" s="32"/>
      <c r="K154" s="32"/>
      <c r="L154" s="32"/>
      <c r="M154" s="33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x14ac:dyDescent="0.3">
      <c r="A155" s="54"/>
      <c r="B155" s="31"/>
      <c r="C155" s="31"/>
      <c r="D155" s="31"/>
      <c r="E155" s="32"/>
      <c r="F155" s="32"/>
      <c r="G155" s="32"/>
      <c r="H155" s="32"/>
      <c r="I155" s="32"/>
      <c r="J155" s="32"/>
      <c r="K155" s="32"/>
      <c r="L155" s="32"/>
      <c r="M155" s="33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x14ac:dyDescent="0.3">
      <c r="A156" s="54"/>
      <c r="B156" s="31"/>
      <c r="C156" s="31"/>
      <c r="D156" s="31"/>
      <c r="E156" s="32"/>
      <c r="F156" s="32"/>
      <c r="G156" s="32"/>
      <c r="H156" s="32"/>
      <c r="I156" s="32"/>
      <c r="J156" s="32"/>
      <c r="K156" s="32"/>
      <c r="L156" s="32"/>
      <c r="M156" s="33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x14ac:dyDescent="0.3">
      <c r="A157" s="54"/>
      <c r="B157" s="31"/>
      <c r="C157" s="31"/>
      <c r="D157" s="31"/>
      <c r="E157" s="32"/>
      <c r="F157" s="32"/>
      <c r="G157" s="32"/>
      <c r="H157" s="32"/>
      <c r="I157" s="32"/>
      <c r="J157" s="32"/>
      <c r="K157" s="32"/>
      <c r="L157" s="32"/>
      <c r="M157" s="33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x14ac:dyDescent="0.3">
      <c r="A158" s="54"/>
      <c r="B158" s="31"/>
      <c r="C158" s="31"/>
      <c r="D158" s="31"/>
      <c r="E158" s="32"/>
      <c r="F158" s="32"/>
      <c r="G158" s="32"/>
      <c r="H158" s="32"/>
      <c r="I158" s="32"/>
      <c r="J158" s="32"/>
      <c r="K158" s="32"/>
      <c r="L158" s="32"/>
      <c r="M158" s="33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x14ac:dyDescent="0.3">
      <c r="A159" s="54"/>
      <c r="B159" s="31"/>
      <c r="C159" s="31"/>
      <c r="D159" s="31"/>
      <c r="E159" s="32"/>
      <c r="F159" s="32"/>
      <c r="G159" s="32"/>
      <c r="H159" s="32"/>
      <c r="I159" s="32"/>
      <c r="J159" s="32"/>
      <c r="K159" s="32"/>
      <c r="L159" s="32"/>
      <c r="M159" s="33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x14ac:dyDescent="0.3">
      <c r="A160" s="54"/>
      <c r="B160" s="31"/>
      <c r="C160" s="31"/>
      <c r="D160" s="31"/>
      <c r="E160" s="32"/>
      <c r="F160" s="32"/>
      <c r="G160" s="32"/>
      <c r="H160" s="32"/>
      <c r="I160" s="32"/>
      <c r="J160" s="32"/>
      <c r="K160" s="32"/>
      <c r="L160" s="32"/>
      <c r="M160" s="33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x14ac:dyDescent="0.3">
      <c r="A161" s="54"/>
      <c r="B161" s="31"/>
      <c r="C161" s="31"/>
      <c r="D161" s="31"/>
      <c r="E161" s="32"/>
      <c r="F161" s="32"/>
      <c r="G161" s="32"/>
      <c r="H161" s="32"/>
      <c r="I161" s="32"/>
      <c r="J161" s="32"/>
      <c r="K161" s="32"/>
      <c r="L161" s="32"/>
      <c r="M161" s="33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x14ac:dyDescent="0.3">
      <c r="A162" s="54"/>
      <c r="B162" s="31"/>
      <c r="C162" s="31"/>
      <c r="D162" s="31"/>
      <c r="E162" s="32"/>
      <c r="F162" s="32"/>
      <c r="G162" s="32"/>
      <c r="H162" s="32"/>
      <c r="I162" s="32"/>
      <c r="J162" s="32"/>
      <c r="K162" s="32"/>
      <c r="L162" s="32"/>
      <c r="M162" s="33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x14ac:dyDescent="0.3">
      <c r="A163" s="54"/>
      <c r="B163" s="31"/>
      <c r="C163" s="31"/>
      <c r="D163" s="31"/>
      <c r="E163" s="32"/>
      <c r="F163" s="32"/>
      <c r="G163" s="32"/>
      <c r="H163" s="32"/>
      <c r="I163" s="32"/>
      <c r="J163" s="32"/>
      <c r="K163" s="32"/>
      <c r="L163" s="32"/>
      <c r="M163" s="33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x14ac:dyDescent="0.3">
      <c r="A164" s="54"/>
      <c r="B164" s="31"/>
      <c r="C164" s="31"/>
      <c r="D164" s="31"/>
      <c r="E164" s="32"/>
      <c r="F164" s="32"/>
      <c r="G164" s="32"/>
      <c r="H164" s="32"/>
      <c r="I164" s="32"/>
      <c r="J164" s="32"/>
      <c r="K164" s="32"/>
      <c r="L164" s="32"/>
      <c r="M164" s="33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x14ac:dyDescent="0.3">
      <c r="A165" s="54"/>
      <c r="B165" s="31"/>
      <c r="C165" s="31"/>
      <c r="D165" s="31"/>
      <c r="E165" s="32"/>
      <c r="F165" s="32"/>
      <c r="G165" s="32"/>
      <c r="H165" s="32"/>
      <c r="I165" s="32"/>
      <c r="J165" s="32"/>
      <c r="K165" s="32"/>
      <c r="L165" s="32"/>
      <c r="M165" s="33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x14ac:dyDescent="0.3">
      <c r="A166" s="54"/>
      <c r="B166" s="31"/>
      <c r="C166" s="31"/>
      <c r="D166" s="31"/>
      <c r="E166" s="32"/>
      <c r="F166" s="32"/>
      <c r="G166" s="32"/>
      <c r="H166" s="32"/>
      <c r="I166" s="32"/>
      <c r="J166" s="32"/>
      <c r="K166" s="32"/>
      <c r="L166" s="32"/>
      <c r="M166" s="33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x14ac:dyDescent="0.3">
      <c r="A167" s="54"/>
      <c r="B167" s="31"/>
      <c r="C167" s="31"/>
      <c r="D167" s="31"/>
      <c r="E167" s="32"/>
      <c r="F167" s="32"/>
      <c r="G167" s="32"/>
      <c r="H167" s="32"/>
      <c r="I167" s="32"/>
      <c r="J167" s="32"/>
      <c r="K167" s="32"/>
      <c r="L167" s="32"/>
      <c r="M167" s="33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x14ac:dyDescent="0.3">
      <c r="A168" s="54"/>
      <c r="B168" s="31"/>
      <c r="C168" s="31"/>
      <c r="D168" s="31"/>
      <c r="E168" s="32"/>
      <c r="F168" s="32"/>
      <c r="G168" s="32"/>
      <c r="H168" s="32"/>
      <c r="I168" s="32"/>
      <c r="J168" s="32"/>
      <c r="K168" s="32"/>
      <c r="L168" s="32"/>
      <c r="M168" s="3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x14ac:dyDescent="0.3">
      <c r="A169" s="54"/>
      <c r="B169" s="31"/>
      <c r="C169" s="31"/>
      <c r="D169" s="31"/>
      <c r="E169" s="32"/>
      <c r="F169" s="32"/>
      <c r="G169" s="32"/>
      <c r="H169" s="32"/>
      <c r="I169" s="32"/>
      <c r="J169" s="32"/>
      <c r="K169" s="32"/>
      <c r="L169" s="32"/>
      <c r="M169" s="33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x14ac:dyDescent="0.3">
      <c r="A170" s="54"/>
      <c r="B170" s="31"/>
      <c r="C170" s="31"/>
      <c r="D170" s="31"/>
      <c r="E170" s="32"/>
      <c r="F170" s="32"/>
      <c r="G170" s="32"/>
      <c r="H170" s="32"/>
      <c r="I170" s="32"/>
      <c r="J170" s="32"/>
      <c r="K170" s="32"/>
      <c r="L170" s="32"/>
      <c r="M170" s="33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x14ac:dyDescent="0.3">
      <c r="A171" s="54"/>
      <c r="B171" s="31"/>
      <c r="C171" s="31"/>
      <c r="D171" s="31"/>
      <c r="E171" s="32"/>
      <c r="F171" s="32"/>
      <c r="G171" s="32"/>
      <c r="H171" s="32"/>
      <c r="I171" s="32"/>
      <c r="J171" s="32"/>
      <c r="K171" s="32"/>
      <c r="L171" s="32"/>
      <c r="M171" s="33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x14ac:dyDescent="0.3">
      <c r="A172" s="54"/>
      <c r="B172" s="31"/>
      <c r="C172" s="31"/>
      <c r="D172" s="31"/>
      <c r="E172" s="32"/>
      <c r="F172" s="32"/>
      <c r="G172" s="32"/>
      <c r="H172" s="32"/>
      <c r="I172" s="32"/>
      <c r="J172" s="32"/>
      <c r="K172" s="32"/>
      <c r="L172" s="32"/>
      <c r="M172" s="33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x14ac:dyDescent="0.3">
      <c r="A173" s="54"/>
      <c r="B173" s="31"/>
      <c r="C173" s="31"/>
      <c r="D173" s="31"/>
      <c r="E173" s="32"/>
      <c r="F173" s="32"/>
      <c r="G173" s="32"/>
      <c r="H173" s="32"/>
      <c r="I173" s="32"/>
      <c r="J173" s="32"/>
      <c r="K173" s="32"/>
      <c r="L173" s="32"/>
      <c r="M173" s="33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x14ac:dyDescent="0.3">
      <c r="A174" s="54"/>
      <c r="B174" s="31"/>
      <c r="C174" s="31"/>
      <c r="D174" s="31"/>
      <c r="E174" s="32"/>
      <c r="F174" s="32"/>
      <c r="G174" s="32"/>
      <c r="H174" s="32"/>
      <c r="I174" s="32"/>
      <c r="J174" s="32"/>
      <c r="K174" s="32"/>
      <c r="L174" s="32"/>
      <c r="M174" s="33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x14ac:dyDescent="0.3">
      <c r="A175" s="54"/>
      <c r="B175" s="31"/>
      <c r="C175" s="31"/>
      <c r="D175" s="31"/>
      <c r="E175" s="32"/>
      <c r="F175" s="32"/>
      <c r="G175" s="32"/>
      <c r="H175" s="32"/>
      <c r="I175" s="32"/>
      <c r="J175" s="32"/>
      <c r="K175" s="32"/>
      <c r="L175" s="32"/>
      <c r="M175" s="33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27" x14ac:dyDescent="0.3">
      <c r="A176" s="54"/>
      <c r="B176" s="31"/>
      <c r="C176" s="31"/>
      <c r="D176" s="31"/>
      <c r="E176" s="32"/>
      <c r="F176" s="32"/>
      <c r="G176" s="32"/>
      <c r="H176" s="32"/>
      <c r="I176" s="32"/>
      <c r="J176" s="32"/>
      <c r="K176" s="32"/>
      <c r="L176" s="32"/>
      <c r="M176" s="33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1:27" x14ac:dyDescent="0.3">
      <c r="A177" s="54"/>
      <c r="B177" s="31"/>
      <c r="C177" s="31"/>
      <c r="D177" s="31"/>
      <c r="E177" s="32"/>
      <c r="F177" s="32"/>
      <c r="G177" s="32"/>
      <c r="H177" s="32"/>
      <c r="I177" s="32"/>
      <c r="J177" s="32"/>
      <c r="K177" s="32"/>
      <c r="L177" s="32"/>
      <c r="M177" s="33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x14ac:dyDescent="0.3">
      <c r="A178" s="54"/>
      <c r="B178" s="31"/>
      <c r="C178" s="31"/>
      <c r="D178" s="31"/>
      <c r="E178" s="32"/>
      <c r="F178" s="32"/>
      <c r="G178" s="32"/>
      <c r="H178" s="32"/>
      <c r="I178" s="32"/>
      <c r="J178" s="32"/>
      <c r="K178" s="32"/>
      <c r="L178" s="32"/>
      <c r="M178" s="3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x14ac:dyDescent="0.3">
      <c r="A179" s="54"/>
      <c r="B179" s="31"/>
      <c r="C179" s="31"/>
      <c r="D179" s="31"/>
      <c r="E179" s="32"/>
      <c r="F179" s="32"/>
      <c r="G179" s="32"/>
      <c r="H179" s="32"/>
      <c r="I179" s="32"/>
      <c r="J179" s="32"/>
      <c r="K179" s="32"/>
      <c r="L179" s="32"/>
      <c r="M179" s="33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x14ac:dyDescent="0.3">
      <c r="A180" s="54"/>
      <c r="B180" s="31"/>
      <c r="C180" s="31"/>
      <c r="D180" s="31"/>
      <c r="E180" s="32"/>
      <c r="F180" s="32"/>
      <c r="G180" s="32"/>
      <c r="H180" s="32"/>
      <c r="I180" s="32"/>
      <c r="J180" s="32"/>
      <c r="K180" s="32"/>
      <c r="L180" s="32"/>
      <c r="M180" s="33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1:27" x14ac:dyDescent="0.3">
      <c r="A181" s="54"/>
      <c r="B181" s="31"/>
      <c r="C181" s="31"/>
      <c r="D181" s="31"/>
      <c r="E181" s="32"/>
      <c r="F181" s="32"/>
      <c r="G181" s="32"/>
      <c r="H181" s="32"/>
      <c r="I181" s="32"/>
      <c r="J181" s="32"/>
      <c r="K181" s="32"/>
      <c r="L181" s="32"/>
      <c r="M181" s="33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x14ac:dyDescent="0.3">
      <c r="A182" s="54"/>
      <c r="B182" s="31"/>
      <c r="C182" s="31"/>
      <c r="D182" s="31"/>
      <c r="E182" s="32"/>
      <c r="F182" s="32"/>
      <c r="G182" s="32"/>
      <c r="H182" s="32"/>
      <c r="I182" s="32"/>
      <c r="J182" s="32"/>
      <c r="K182" s="32"/>
      <c r="L182" s="32"/>
      <c r="M182" s="33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1:27" x14ac:dyDescent="0.3">
      <c r="A183" s="54"/>
      <c r="B183" s="31"/>
      <c r="C183" s="31"/>
      <c r="D183" s="31"/>
      <c r="E183" s="32"/>
      <c r="F183" s="32"/>
      <c r="G183" s="32"/>
      <c r="H183" s="32"/>
      <c r="I183" s="32"/>
      <c r="J183" s="32"/>
      <c r="K183" s="32"/>
      <c r="L183" s="32"/>
      <c r="M183" s="33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1:27" x14ac:dyDescent="0.3">
      <c r="A184" s="54"/>
      <c r="B184" s="31"/>
      <c r="C184" s="31"/>
      <c r="D184" s="31"/>
      <c r="E184" s="32"/>
      <c r="F184" s="32"/>
      <c r="G184" s="32"/>
      <c r="H184" s="32"/>
      <c r="I184" s="32"/>
      <c r="J184" s="32"/>
      <c r="K184" s="32"/>
      <c r="L184" s="32"/>
      <c r="M184" s="33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1:27" x14ac:dyDescent="0.3">
      <c r="A185" s="54"/>
      <c r="B185" s="31"/>
      <c r="C185" s="31"/>
      <c r="D185" s="31"/>
      <c r="E185" s="32"/>
      <c r="F185" s="32"/>
      <c r="G185" s="32"/>
      <c r="H185" s="32"/>
      <c r="I185" s="32"/>
      <c r="J185" s="32"/>
      <c r="K185" s="32"/>
      <c r="L185" s="32"/>
      <c r="M185" s="33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1:27" x14ac:dyDescent="0.3">
      <c r="A186" s="54"/>
      <c r="B186" s="31"/>
      <c r="C186" s="31"/>
      <c r="D186" s="31"/>
      <c r="E186" s="32"/>
      <c r="F186" s="32"/>
      <c r="G186" s="32"/>
      <c r="H186" s="32"/>
      <c r="I186" s="32"/>
      <c r="J186" s="32"/>
      <c r="K186" s="32"/>
      <c r="L186" s="32"/>
      <c r="M186" s="33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1:27" x14ac:dyDescent="0.3">
      <c r="A187" s="54"/>
      <c r="B187" s="31"/>
      <c r="C187" s="31"/>
      <c r="D187" s="31"/>
      <c r="E187" s="32"/>
      <c r="F187" s="32"/>
      <c r="G187" s="32"/>
      <c r="H187" s="32"/>
      <c r="I187" s="32"/>
      <c r="J187" s="32"/>
      <c r="K187" s="32"/>
      <c r="L187" s="32"/>
      <c r="M187" s="33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1:27" x14ac:dyDescent="0.3">
      <c r="A188" s="54"/>
      <c r="B188" s="31"/>
      <c r="C188" s="31"/>
      <c r="D188" s="31"/>
      <c r="E188" s="32"/>
      <c r="F188" s="32"/>
      <c r="G188" s="32"/>
      <c r="H188" s="32"/>
      <c r="I188" s="32"/>
      <c r="J188" s="32"/>
      <c r="K188" s="32"/>
      <c r="L188" s="32"/>
      <c r="M188" s="33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 spans="1:27" x14ac:dyDescent="0.3">
      <c r="A189" s="54"/>
      <c r="B189" s="31"/>
      <c r="C189" s="31"/>
      <c r="D189" s="31"/>
      <c r="E189" s="32"/>
      <c r="F189" s="32"/>
      <c r="G189" s="32"/>
      <c r="H189" s="32"/>
      <c r="I189" s="32"/>
      <c r="J189" s="32"/>
      <c r="K189" s="32"/>
      <c r="L189" s="32"/>
      <c r="M189" s="33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x14ac:dyDescent="0.3">
      <c r="A190" s="54"/>
      <c r="B190" s="31"/>
      <c r="C190" s="31"/>
      <c r="D190" s="31"/>
      <c r="E190" s="32"/>
      <c r="F190" s="32"/>
      <c r="G190" s="32"/>
      <c r="H190" s="32"/>
      <c r="I190" s="32"/>
      <c r="J190" s="32"/>
      <c r="K190" s="32"/>
      <c r="L190" s="32"/>
      <c r="M190" s="33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x14ac:dyDescent="0.3">
      <c r="A191" s="54"/>
      <c r="B191" s="31"/>
      <c r="C191" s="31"/>
      <c r="D191" s="31"/>
      <c r="E191" s="32"/>
      <c r="F191" s="32"/>
      <c r="G191" s="32"/>
      <c r="H191" s="32"/>
      <c r="I191" s="32"/>
      <c r="J191" s="32"/>
      <c r="K191" s="32"/>
      <c r="L191" s="32"/>
      <c r="M191" s="33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x14ac:dyDescent="0.3">
      <c r="A192" s="54"/>
      <c r="B192" s="31"/>
      <c r="C192" s="31"/>
      <c r="D192" s="31"/>
      <c r="E192" s="32"/>
      <c r="F192" s="32"/>
      <c r="G192" s="32"/>
      <c r="H192" s="32"/>
      <c r="I192" s="32"/>
      <c r="J192" s="32"/>
      <c r="K192" s="32"/>
      <c r="L192" s="32"/>
      <c r="M192" s="33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 spans="1:27" x14ac:dyDescent="0.3">
      <c r="A193" s="54"/>
      <c r="B193" s="31"/>
      <c r="C193" s="31"/>
      <c r="D193" s="31"/>
      <c r="E193" s="32"/>
      <c r="F193" s="32"/>
      <c r="G193" s="32"/>
      <c r="H193" s="32"/>
      <c r="I193" s="32"/>
      <c r="J193" s="32"/>
      <c r="K193" s="32"/>
      <c r="L193" s="32"/>
      <c r="M193" s="3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 spans="1:27" x14ac:dyDescent="0.3">
      <c r="A194" s="54"/>
      <c r="B194" s="31"/>
      <c r="C194" s="31"/>
      <c r="D194" s="31"/>
      <c r="E194" s="32"/>
      <c r="F194" s="32"/>
      <c r="G194" s="32"/>
      <c r="H194" s="32"/>
      <c r="I194" s="32"/>
      <c r="J194" s="32"/>
      <c r="K194" s="32"/>
      <c r="L194" s="32"/>
      <c r="M194" s="33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1:27" x14ac:dyDescent="0.3">
      <c r="A195" s="54"/>
      <c r="B195" s="31"/>
      <c r="C195" s="31"/>
      <c r="D195" s="31"/>
      <c r="E195" s="32"/>
      <c r="F195" s="32"/>
      <c r="G195" s="32"/>
      <c r="H195" s="32"/>
      <c r="I195" s="32"/>
      <c r="J195" s="32"/>
      <c r="K195" s="32"/>
      <c r="L195" s="32"/>
      <c r="M195" s="33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1:27" x14ac:dyDescent="0.3">
      <c r="A196" s="54"/>
      <c r="B196" s="31"/>
      <c r="C196" s="31"/>
      <c r="D196" s="31"/>
      <c r="E196" s="32"/>
      <c r="F196" s="32"/>
      <c r="G196" s="32"/>
      <c r="H196" s="32"/>
      <c r="I196" s="32"/>
      <c r="J196" s="32"/>
      <c r="K196" s="32"/>
      <c r="L196" s="32"/>
      <c r="M196" s="33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1:27" x14ac:dyDescent="0.3">
      <c r="A197" s="54"/>
      <c r="B197" s="31"/>
      <c r="C197" s="31"/>
      <c r="D197" s="31"/>
      <c r="E197" s="32"/>
      <c r="F197" s="32"/>
      <c r="G197" s="32"/>
      <c r="H197" s="32"/>
      <c r="I197" s="32"/>
      <c r="J197" s="32"/>
      <c r="K197" s="32"/>
      <c r="L197" s="32"/>
      <c r="M197" s="33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 spans="1:27" x14ac:dyDescent="0.3">
      <c r="A198" s="54"/>
      <c r="B198" s="31"/>
      <c r="C198" s="31"/>
      <c r="D198" s="31"/>
      <c r="E198" s="32"/>
      <c r="F198" s="32"/>
      <c r="G198" s="32"/>
      <c r="H198" s="32"/>
      <c r="I198" s="32"/>
      <c r="J198" s="32"/>
      <c r="K198" s="32"/>
      <c r="L198" s="32"/>
      <c r="M198" s="33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 spans="1:27" x14ac:dyDescent="0.3">
      <c r="A199" s="54"/>
      <c r="B199" s="31"/>
      <c r="C199" s="31"/>
      <c r="D199" s="31"/>
      <c r="E199" s="32"/>
      <c r="F199" s="32"/>
      <c r="G199" s="32"/>
      <c r="H199" s="32"/>
      <c r="I199" s="32"/>
      <c r="J199" s="32"/>
      <c r="K199" s="32"/>
      <c r="L199" s="32"/>
      <c r="M199" s="33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1:27" x14ac:dyDescent="0.3">
      <c r="A200" s="54"/>
      <c r="B200" s="31"/>
      <c r="C200" s="31"/>
      <c r="D200" s="31"/>
      <c r="E200" s="32"/>
      <c r="F200" s="32"/>
      <c r="G200" s="32"/>
      <c r="H200" s="32"/>
      <c r="I200" s="32"/>
      <c r="J200" s="32"/>
      <c r="K200" s="32"/>
      <c r="L200" s="32"/>
      <c r="M200" s="33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 spans="1:27" x14ac:dyDescent="0.3">
      <c r="A201" s="54"/>
      <c r="B201" s="31"/>
      <c r="C201" s="31"/>
      <c r="D201" s="31"/>
      <c r="E201" s="32"/>
      <c r="F201" s="32"/>
      <c r="G201" s="32"/>
      <c r="H201" s="32"/>
      <c r="I201" s="32"/>
      <c r="J201" s="32"/>
      <c r="K201" s="32"/>
      <c r="L201" s="32"/>
      <c r="M201" s="33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 spans="1:27" x14ac:dyDescent="0.3">
      <c r="A202" s="54"/>
      <c r="B202" s="31"/>
      <c r="C202" s="31"/>
      <c r="D202" s="31"/>
      <c r="E202" s="32"/>
      <c r="F202" s="32"/>
      <c r="G202" s="32"/>
      <c r="H202" s="32"/>
      <c r="I202" s="32"/>
      <c r="J202" s="32"/>
      <c r="K202" s="32"/>
      <c r="L202" s="32"/>
      <c r="M202" s="33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 spans="1:27" x14ac:dyDescent="0.3">
      <c r="A203" s="54"/>
      <c r="B203" s="31"/>
      <c r="C203" s="31"/>
      <c r="D203" s="31"/>
      <c r="E203" s="32"/>
      <c r="F203" s="32"/>
      <c r="G203" s="32"/>
      <c r="H203" s="32"/>
      <c r="I203" s="32"/>
      <c r="J203" s="32"/>
      <c r="K203" s="32"/>
      <c r="L203" s="32"/>
      <c r="M203" s="33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 spans="1:27" x14ac:dyDescent="0.3">
      <c r="A204" s="54"/>
      <c r="B204" s="31"/>
      <c r="C204" s="31"/>
      <c r="D204" s="31"/>
      <c r="E204" s="32"/>
      <c r="F204" s="32"/>
      <c r="G204" s="32"/>
      <c r="H204" s="32"/>
      <c r="I204" s="32"/>
      <c r="J204" s="32"/>
      <c r="K204" s="32"/>
      <c r="L204" s="32"/>
      <c r="M204" s="3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 spans="1:27" x14ac:dyDescent="0.3">
      <c r="A205" s="54"/>
      <c r="B205" s="31"/>
      <c r="C205" s="31"/>
      <c r="D205" s="31"/>
      <c r="E205" s="32"/>
      <c r="F205" s="32"/>
      <c r="G205" s="32"/>
      <c r="H205" s="32"/>
      <c r="I205" s="32"/>
      <c r="J205" s="32"/>
      <c r="K205" s="32"/>
      <c r="L205" s="32"/>
      <c r="M205" s="33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 spans="1:27" x14ac:dyDescent="0.3">
      <c r="A206" s="54"/>
      <c r="B206" s="31"/>
      <c r="C206" s="31"/>
      <c r="D206" s="31"/>
      <c r="E206" s="32"/>
      <c r="F206" s="32"/>
      <c r="G206" s="32"/>
      <c r="H206" s="32"/>
      <c r="I206" s="32"/>
      <c r="J206" s="32"/>
      <c r="K206" s="32"/>
      <c r="L206" s="32"/>
      <c r="M206" s="33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 spans="1:27" x14ac:dyDescent="0.3">
      <c r="A207" s="54"/>
      <c r="B207" s="31"/>
      <c r="C207" s="31"/>
      <c r="D207" s="31"/>
      <c r="E207" s="32"/>
      <c r="F207" s="32"/>
      <c r="G207" s="32"/>
      <c r="H207" s="32"/>
      <c r="I207" s="32"/>
      <c r="J207" s="32"/>
      <c r="K207" s="32"/>
      <c r="L207" s="32"/>
      <c r="M207" s="33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 spans="1:27" x14ac:dyDescent="0.3">
      <c r="A208" s="54"/>
      <c r="B208" s="31"/>
      <c r="C208" s="31"/>
      <c r="D208" s="31"/>
      <c r="E208" s="32"/>
      <c r="F208" s="32"/>
      <c r="G208" s="32"/>
      <c r="H208" s="32"/>
      <c r="I208" s="32"/>
      <c r="J208" s="32"/>
      <c r="K208" s="32"/>
      <c r="L208" s="32"/>
      <c r="M208" s="33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 spans="1:27" x14ac:dyDescent="0.3">
      <c r="A209" s="54"/>
      <c r="B209" s="31"/>
      <c r="C209" s="31"/>
      <c r="D209" s="31"/>
      <c r="E209" s="32"/>
      <c r="F209" s="32"/>
      <c r="G209" s="32"/>
      <c r="H209" s="32"/>
      <c r="I209" s="32"/>
      <c r="J209" s="32"/>
      <c r="K209" s="32"/>
      <c r="L209" s="32"/>
      <c r="M209" s="33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1:27" x14ac:dyDescent="0.3">
      <c r="A210" s="54"/>
      <c r="B210" s="31"/>
      <c r="C210" s="31"/>
      <c r="D210" s="31"/>
      <c r="E210" s="32"/>
      <c r="F210" s="32"/>
      <c r="G210" s="32"/>
      <c r="H210" s="32"/>
      <c r="I210" s="32"/>
      <c r="J210" s="32"/>
      <c r="K210" s="32"/>
      <c r="L210" s="32"/>
      <c r="M210" s="33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1:27" x14ac:dyDescent="0.3">
      <c r="A211" s="54"/>
      <c r="B211" s="31"/>
      <c r="C211" s="31"/>
      <c r="D211" s="31"/>
      <c r="E211" s="32"/>
      <c r="F211" s="32"/>
      <c r="G211" s="32"/>
      <c r="H211" s="32"/>
      <c r="I211" s="32"/>
      <c r="J211" s="32"/>
      <c r="K211" s="32"/>
      <c r="L211" s="32"/>
      <c r="M211" s="33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1:27" x14ac:dyDescent="0.3">
      <c r="A212" s="54"/>
      <c r="B212" s="31"/>
      <c r="C212" s="31"/>
      <c r="D212" s="31"/>
      <c r="E212" s="32"/>
      <c r="F212" s="32"/>
      <c r="G212" s="32"/>
      <c r="H212" s="32"/>
      <c r="I212" s="32"/>
      <c r="J212" s="32"/>
      <c r="K212" s="32"/>
      <c r="L212" s="32"/>
      <c r="M212" s="33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1:27" x14ac:dyDescent="0.3">
      <c r="A213" s="54"/>
      <c r="B213" s="31"/>
      <c r="C213" s="31"/>
      <c r="D213" s="31"/>
      <c r="E213" s="32"/>
      <c r="F213" s="32"/>
      <c r="G213" s="32"/>
      <c r="H213" s="32"/>
      <c r="I213" s="32"/>
      <c r="J213" s="32"/>
      <c r="K213" s="32"/>
      <c r="L213" s="32"/>
      <c r="M213" s="33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 x14ac:dyDescent="0.3">
      <c r="A214" s="54"/>
      <c r="B214" s="31"/>
      <c r="C214" s="31"/>
      <c r="D214" s="31"/>
      <c r="E214" s="32"/>
      <c r="F214" s="32"/>
      <c r="G214" s="32"/>
      <c r="H214" s="32"/>
      <c r="I214" s="32"/>
      <c r="J214" s="32"/>
      <c r="K214" s="32"/>
      <c r="L214" s="32"/>
      <c r="M214" s="33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1:27" x14ac:dyDescent="0.3">
      <c r="A215" s="54"/>
      <c r="B215" s="31"/>
      <c r="C215" s="31"/>
      <c r="D215" s="31"/>
      <c r="E215" s="32"/>
      <c r="F215" s="32"/>
      <c r="G215" s="32"/>
      <c r="H215" s="32"/>
      <c r="I215" s="32"/>
      <c r="J215" s="32"/>
      <c r="K215" s="32"/>
      <c r="L215" s="32"/>
      <c r="M215" s="33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1:27" x14ac:dyDescent="0.3">
      <c r="A216" s="54"/>
      <c r="B216" s="31"/>
      <c r="C216" s="31"/>
      <c r="D216" s="31"/>
      <c r="E216" s="32"/>
      <c r="F216" s="32"/>
      <c r="G216" s="32"/>
      <c r="H216" s="32"/>
      <c r="I216" s="32"/>
      <c r="J216" s="32"/>
      <c r="K216" s="32"/>
      <c r="L216" s="32"/>
      <c r="M216" s="33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 spans="1:27" x14ac:dyDescent="0.3">
      <c r="A217" s="54"/>
      <c r="B217" s="31"/>
      <c r="C217" s="31"/>
      <c r="D217" s="31"/>
      <c r="E217" s="32"/>
      <c r="F217" s="32"/>
      <c r="G217" s="32"/>
      <c r="H217" s="32"/>
      <c r="I217" s="32"/>
      <c r="J217" s="32"/>
      <c r="K217" s="32"/>
      <c r="L217" s="32"/>
      <c r="M217" s="33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 spans="1:27" x14ac:dyDescent="0.3">
      <c r="A218" s="54"/>
      <c r="B218" s="31"/>
      <c r="C218" s="31"/>
      <c r="D218" s="31"/>
      <c r="E218" s="32"/>
      <c r="F218" s="32"/>
      <c r="G218" s="32"/>
      <c r="H218" s="32"/>
      <c r="I218" s="32"/>
      <c r="J218" s="32"/>
      <c r="K218" s="32"/>
      <c r="L218" s="32"/>
      <c r="M218" s="33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 spans="1:27" x14ac:dyDescent="0.3">
      <c r="A219" s="54"/>
      <c r="B219" s="31"/>
      <c r="C219" s="31"/>
      <c r="D219" s="31"/>
      <c r="E219" s="32"/>
      <c r="F219" s="32"/>
      <c r="G219" s="32"/>
      <c r="H219" s="32"/>
      <c r="I219" s="32"/>
      <c r="J219" s="32"/>
      <c r="K219" s="32"/>
      <c r="L219" s="32"/>
      <c r="M219" s="33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 spans="1:27" x14ac:dyDescent="0.3">
      <c r="A220" s="54"/>
      <c r="B220" s="31"/>
      <c r="C220" s="31"/>
      <c r="D220" s="31"/>
      <c r="E220" s="32"/>
      <c r="F220" s="32"/>
      <c r="G220" s="32"/>
      <c r="H220" s="32"/>
      <c r="I220" s="32"/>
      <c r="J220" s="32"/>
      <c r="K220" s="32"/>
      <c r="L220" s="32"/>
      <c r="M220" s="33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 spans="1:27" x14ac:dyDescent="0.3">
      <c r="A221" s="54"/>
      <c r="B221" s="31"/>
      <c r="C221" s="31"/>
      <c r="D221" s="31"/>
      <c r="E221" s="32"/>
      <c r="F221" s="32"/>
      <c r="G221" s="32"/>
      <c r="H221" s="32"/>
      <c r="I221" s="32"/>
      <c r="J221" s="32"/>
      <c r="K221" s="32"/>
      <c r="L221" s="32"/>
      <c r="M221" s="33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 spans="1:27" x14ac:dyDescent="0.3">
      <c r="A222" s="54"/>
      <c r="B222" s="31"/>
      <c r="C222" s="31"/>
      <c r="D222" s="31"/>
      <c r="E222" s="32"/>
      <c r="F222" s="32"/>
      <c r="G222" s="32"/>
      <c r="H222" s="32"/>
      <c r="I222" s="32"/>
      <c r="J222" s="32"/>
      <c r="K222" s="32"/>
      <c r="L222" s="32"/>
      <c r="M222" s="33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1:27" x14ac:dyDescent="0.3">
      <c r="A223" s="54"/>
      <c r="B223" s="31"/>
      <c r="C223" s="31"/>
      <c r="D223" s="31"/>
      <c r="E223" s="32"/>
      <c r="F223" s="32"/>
      <c r="G223" s="32"/>
      <c r="H223" s="32"/>
      <c r="I223" s="32"/>
      <c r="J223" s="32"/>
      <c r="K223" s="32"/>
      <c r="L223" s="32"/>
      <c r="M223" s="33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1:27" x14ac:dyDescent="0.3">
      <c r="A224" s="54"/>
      <c r="B224" s="31"/>
      <c r="C224" s="31"/>
      <c r="D224" s="31"/>
      <c r="E224" s="32"/>
      <c r="F224" s="32"/>
      <c r="G224" s="32"/>
      <c r="H224" s="32"/>
      <c r="I224" s="32"/>
      <c r="J224" s="32"/>
      <c r="K224" s="32"/>
      <c r="L224" s="32"/>
      <c r="M224" s="33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x14ac:dyDescent="0.3">
      <c r="A225" s="54"/>
      <c r="B225" s="31"/>
      <c r="C225" s="31"/>
      <c r="D225" s="31"/>
      <c r="E225" s="32"/>
      <c r="F225" s="32"/>
      <c r="G225" s="32"/>
      <c r="H225" s="32"/>
      <c r="I225" s="32"/>
      <c r="J225" s="32"/>
      <c r="K225" s="32"/>
      <c r="L225" s="32"/>
      <c r="M225" s="33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1:27" x14ac:dyDescent="0.3">
      <c r="A226" s="54"/>
      <c r="B226" s="31"/>
      <c r="C226" s="31"/>
      <c r="D226" s="31"/>
      <c r="E226" s="32"/>
      <c r="F226" s="32"/>
      <c r="G226" s="32"/>
      <c r="H226" s="32"/>
      <c r="I226" s="32"/>
      <c r="J226" s="32"/>
      <c r="K226" s="32"/>
      <c r="L226" s="32"/>
      <c r="M226" s="33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x14ac:dyDescent="0.3">
      <c r="A227" s="54"/>
      <c r="B227" s="31"/>
      <c r="C227" s="31"/>
      <c r="D227" s="31"/>
      <c r="E227" s="32"/>
      <c r="F227" s="32"/>
      <c r="G227" s="32"/>
      <c r="H227" s="32"/>
      <c r="I227" s="32"/>
      <c r="J227" s="32"/>
      <c r="K227" s="32"/>
      <c r="L227" s="32"/>
      <c r="M227" s="33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x14ac:dyDescent="0.3">
      <c r="A228" s="54"/>
      <c r="B228" s="31"/>
      <c r="C228" s="31"/>
      <c r="D228" s="31"/>
      <c r="E228" s="32"/>
      <c r="F228" s="32"/>
      <c r="G228" s="32"/>
      <c r="H228" s="32"/>
      <c r="I228" s="32"/>
      <c r="J228" s="32"/>
      <c r="K228" s="32"/>
      <c r="L228" s="32"/>
      <c r="M228" s="33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1:27" x14ac:dyDescent="0.3">
      <c r="A229" s="54"/>
      <c r="B229" s="31"/>
      <c r="C229" s="31"/>
      <c r="D229" s="31"/>
      <c r="E229" s="32"/>
      <c r="F229" s="32"/>
      <c r="G229" s="32"/>
      <c r="H229" s="32"/>
      <c r="I229" s="32"/>
      <c r="J229" s="32"/>
      <c r="K229" s="32"/>
      <c r="L229" s="32"/>
      <c r="M229" s="33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x14ac:dyDescent="0.3">
      <c r="A230" s="54"/>
      <c r="B230" s="31"/>
      <c r="C230" s="31"/>
      <c r="D230" s="31"/>
      <c r="E230" s="32"/>
      <c r="F230" s="32"/>
      <c r="G230" s="32"/>
      <c r="H230" s="32"/>
      <c r="I230" s="32"/>
      <c r="J230" s="32"/>
      <c r="K230" s="32"/>
      <c r="L230" s="32"/>
      <c r="M230" s="33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x14ac:dyDescent="0.3">
      <c r="A231" s="54"/>
      <c r="B231" s="31"/>
      <c r="C231" s="31"/>
      <c r="D231" s="31"/>
      <c r="E231" s="32"/>
      <c r="F231" s="32"/>
      <c r="G231" s="32"/>
      <c r="H231" s="32"/>
      <c r="I231" s="32"/>
      <c r="J231" s="32"/>
      <c r="K231" s="32"/>
      <c r="L231" s="32"/>
      <c r="M231" s="33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1:27" x14ac:dyDescent="0.3">
      <c r="A232" s="54"/>
      <c r="B232" s="31"/>
      <c r="C232" s="31"/>
      <c r="D232" s="31"/>
      <c r="E232" s="32"/>
      <c r="F232" s="32"/>
      <c r="G232" s="32"/>
      <c r="H232" s="32"/>
      <c r="I232" s="32"/>
      <c r="J232" s="32"/>
      <c r="K232" s="32"/>
      <c r="L232" s="32"/>
      <c r="M232" s="33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1:27" x14ac:dyDescent="0.3">
      <c r="A233" s="54"/>
      <c r="B233" s="31"/>
      <c r="C233" s="31"/>
      <c r="D233" s="31"/>
      <c r="E233" s="32"/>
      <c r="F233" s="32"/>
      <c r="G233" s="32"/>
      <c r="H233" s="32"/>
      <c r="I233" s="32"/>
      <c r="J233" s="32"/>
      <c r="K233" s="32"/>
      <c r="L233" s="32"/>
      <c r="M233" s="33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1:27" x14ac:dyDescent="0.3">
      <c r="A234" s="54"/>
      <c r="B234" s="31"/>
      <c r="C234" s="31"/>
      <c r="D234" s="31"/>
      <c r="E234" s="32"/>
      <c r="F234" s="32"/>
      <c r="G234" s="32"/>
      <c r="H234" s="32"/>
      <c r="I234" s="32"/>
      <c r="J234" s="32"/>
      <c r="K234" s="32"/>
      <c r="L234" s="32"/>
      <c r="M234" s="33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x14ac:dyDescent="0.3">
      <c r="A235" s="54"/>
      <c r="B235" s="31"/>
      <c r="C235" s="31"/>
      <c r="D235" s="31"/>
      <c r="E235" s="32"/>
      <c r="F235" s="32"/>
      <c r="G235" s="32"/>
      <c r="H235" s="32"/>
      <c r="I235" s="32"/>
      <c r="J235" s="32"/>
      <c r="K235" s="32"/>
      <c r="L235" s="32"/>
      <c r="M235" s="33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x14ac:dyDescent="0.3">
      <c r="A236" s="54"/>
      <c r="B236" s="31"/>
      <c r="C236" s="31"/>
      <c r="D236" s="31"/>
      <c r="E236" s="32"/>
      <c r="F236" s="32"/>
      <c r="G236" s="32"/>
      <c r="H236" s="32"/>
      <c r="I236" s="32"/>
      <c r="J236" s="32"/>
      <c r="K236" s="32"/>
      <c r="L236" s="32"/>
      <c r="M236" s="33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1:27" x14ac:dyDescent="0.3">
      <c r="A237" s="54"/>
      <c r="B237" s="31"/>
      <c r="C237" s="31"/>
      <c r="D237" s="31"/>
      <c r="E237" s="32"/>
      <c r="F237" s="32"/>
      <c r="G237" s="32"/>
      <c r="H237" s="32"/>
      <c r="I237" s="32"/>
      <c r="J237" s="32"/>
      <c r="K237" s="32"/>
      <c r="L237" s="32"/>
      <c r="M237" s="33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1:27" x14ac:dyDescent="0.3">
      <c r="A238" s="54"/>
      <c r="B238" s="31"/>
      <c r="C238" s="31"/>
      <c r="D238" s="31"/>
      <c r="E238" s="32"/>
      <c r="F238" s="32"/>
      <c r="G238" s="32"/>
      <c r="H238" s="32"/>
      <c r="I238" s="32"/>
      <c r="J238" s="32"/>
      <c r="K238" s="32"/>
      <c r="L238" s="32"/>
      <c r="M238" s="33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1:27" x14ac:dyDescent="0.3">
      <c r="A239" s="54"/>
      <c r="B239" s="31"/>
      <c r="C239" s="31"/>
      <c r="D239" s="31"/>
      <c r="E239" s="32"/>
      <c r="F239" s="32"/>
      <c r="G239" s="32"/>
      <c r="H239" s="32"/>
      <c r="I239" s="32"/>
      <c r="J239" s="32"/>
      <c r="K239" s="32"/>
      <c r="L239" s="32"/>
      <c r="M239" s="33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1:27" x14ac:dyDescent="0.3">
      <c r="A240" s="54"/>
      <c r="B240" s="31"/>
      <c r="C240" s="31"/>
      <c r="D240" s="31"/>
      <c r="E240" s="32"/>
      <c r="F240" s="32"/>
      <c r="G240" s="32"/>
      <c r="H240" s="32"/>
      <c r="I240" s="32"/>
      <c r="J240" s="32"/>
      <c r="K240" s="32"/>
      <c r="L240" s="32"/>
      <c r="M240" s="33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:27" x14ac:dyDescent="0.3">
      <c r="A241" s="54"/>
      <c r="B241" s="31"/>
      <c r="C241" s="31"/>
      <c r="D241" s="31"/>
      <c r="E241" s="32"/>
      <c r="F241" s="32"/>
      <c r="G241" s="32"/>
      <c r="H241" s="32"/>
      <c r="I241" s="32"/>
      <c r="J241" s="32"/>
      <c r="K241" s="32"/>
      <c r="L241" s="32"/>
      <c r="M241" s="33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x14ac:dyDescent="0.3">
      <c r="A242" s="54"/>
      <c r="B242" s="31"/>
      <c r="C242" s="31"/>
      <c r="D242" s="31"/>
      <c r="E242" s="32"/>
      <c r="F242" s="32"/>
      <c r="G242" s="32"/>
      <c r="H242" s="32"/>
      <c r="I242" s="32"/>
      <c r="J242" s="32"/>
      <c r="K242" s="32"/>
      <c r="L242" s="32"/>
      <c r="M242" s="33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x14ac:dyDescent="0.3">
      <c r="A243" s="54"/>
      <c r="B243" s="31"/>
      <c r="C243" s="31"/>
      <c r="D243" s="31"/>
      <c r="E243" s="32"/>
      <c r="F243" s="32"/>
      <c r="G243" s="32"/>
      <c r="H243" s="32"/>
      <c r="I243" s="32"/>
      <c r="J243" s="32"/>
      <c r="K243" s="32"/>
      <c r="L243" s="32"/>
      <c r="M243" s="33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:27" x14ac:dyDescent="0.3">
      <c r="A244" s="54"/>
      <c r="B244" s="31"/>
      <c r="C244" s="31"/>
      <c r="D244" s="31"/>
      <c r="E244" s="32"/>
      <c r="F244" s="32"/>
      <c r="G244" s="32"/>
      <c r="H244" s="32"/>
      <c r="I244" s="32"/>
      <c r="J244" s="32"/>
      <c r="K244" s="32"/>
      <c r="L244" s="32"/>
      <c r="M244" s="33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:27" x14ac:dyDescent="0.3">
      <c r="A245" s="54"/>
      <c r="B245" s="31"/>
      <c r="C245" s="31"/>
      <c r="D245" s="31"/>
      <c r="E245" s="32"/>
      <c r="F245" s="32"/>
      <c r="G245" s="32"/>
      <c r="H245" s="32"/>
      <c r="I245" s="32"/>
      <c r="J245" s="32"/>
      <c r="K245" s="32"/>
      <c r="L245" s="32"/>
      <c r="M245" s="33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:27" x14ac:dyDescent="0.3">
      <c r="A246" s="54"/>
      <c r="B246" s="31"/>
      <c r="C246" s="31"/>
      <c r="D246" s="31"/>
      <c r="E246" s="32"/>
      <c r="F246" s="32"/>
      <c r="G246" s="32"/>
      <c r="H246" s="32"/>
      <c r="I246" s="32"/>
      <c r="J246" s="32"/>
      <c r="K246" s="32"/>
      <c r="L246" s="32"/>
      <c r="M246" s="33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1:27" x14ac:dyDescent="0.3">
      <c r="A247" s="54"/>
      <c r="B247" s="31"/>
      <c r="C247" s="31"/>
      <c r="D247" s="31"/>
      <c r="E247" s="32"/>
      <c r="F247" s="32"/>
      <c r="G247" s="32"/>
      <c r="H247" s="32"/>
      <c r="I247" s="32"/>
      <c r="J247" s="32"/>
      <c r="K247" s="32"/>
      <c r="L247" s="32"/>
      <c r="M247" s="33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:27" x14ac:dyDescent="0.3">
      <c r="A248" s="54"/>
      <c r="B248" s="31"/>
      <c r="C248" s="31"/>
      <c r="D248" s="31"/>
      <c r="E248" s="32"/>
      <c r="F248" s="32"/>
      <c r="G248" s="32"/>
      <c r="H248" s="32"/>
      <c r="I248" s="32"/>
      <c r="J248" s="32"/>
      <c r="K248" s="32"/>
      <c r="L248" s="32"/>
      <c r="M248" s="33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:27" x14ac:dyDescent="0.3">
      <c r="A249" s="54"/>
      <c r="B249" s="31"/>
      <c r="C249" s="31"/>
      <c r="D249" s="31"/>
      <c r="E249" s="32"/>
      <c r="F249" s="32"/>
      <c r="G249" s="32"/>
      <c r="H249" s="32"/>
      <c r="I249" s="32"/>
      <c r="J249" s="32"/>
      <c r="K249" s="32"/>
      <c r="L249" s="32"/>
      <c r="M249" s="33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:27" x14ac:dyDescent="0.3">
      <c r="A250" s="54"/>
      <c r="B250" s="31"/>
      <c r="C250" s="31"/>
      <c r="D250" s="31"/>
      <c r="E250" s="32"/>
      <c r="F250" s="32"/>
      <c r="G250" s="32"/>
      <c r="H250" s="32"/>
      <c r="I250" s="32"/>
      <c r="J250" s="32"/>
      <c r="K250" s="32"/>
      <c r="L250" s="32"/>
      <c r="M250" s="33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:27" x14ac:dyDescent="0.3">
      <c r="A251" s="54"/>
      <c r="B251" s="31"/>
      <c r="C251" s="31"/>
      <c r="D251" s="31"/>
      <c r="E251" s="32"/>
      <c r="F251" s="32"/>
      <c r="G251" s="32"/>
      <c r="H251" s="32"/>
      <c r="I251" s="32"/>
      <c r="J251" s="32"/>
      <c r="K251" s="32"/>
      <c r="L251" s="32"/>
      <c r="M251" s="33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x14ac:dyDescent="0.3">
      <c r="A252" s="54"/>
      <c r="B252" s="31"/>
      <c r="C252" s="31"/>
      <c r="D252" s="31"/>
      <c r="E252" s="32"/>
      <c r="F252" s="32"/>
      <c r="G252" s="32"/>
      <c r="H252" s="32"/>
      <c r="I252" s="32"/>
      <c r="J252" s="32"/>
      <c r="K252" s="32"/>
      <c r="L252" s="32"/>
      <c r="M252" s="33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:27" x14ac:dyDescent="0.3">
      <c r="A253" s="54"/>
      <c r="B253" s="31"/>
      <c r="C253" s="31"/>
      <c r="D253" s="31"/>
      <c r="E253" s="32"/>
      <c r="F253" s="32"/>
      <c r="G253" s="32"/>
      <c r="H253" s="32"/>
      <c r="I253" s="32"/>
      <c r="J253" s="32"/>
      <c r="K253" s="32"/>
      <c r="L253" s="32"/>
      <c r="M253" s="33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:27" x14ac:dyDescent="0.3">
      <c r="A254" s="54"/>
      <c r="B254" s="31"/>
      <c r="C254" s="31"/>
      <c r="D254" s="31"/>
      <c r="E254" s="32"/>
      <c r="F254" s="32"/>
      <c r="G254" s="32"/>
      <c r="H254" s="32"/>
      <c r="I254" s="32"/>
      <c r="J254" s="32"/>
      <c r="K254" s="32"/>
      <c r="L254" s="32"/>
      <c r="M254" s="33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1:27" x14ac:dyDescent="0.3">
      <c r="A255" s="54"/>
      <c r="B255" s="31"/>
      <c r="C255" s="31"/>
      <c r="D255" s="31"/>
      <c r="E255" s="32"/>
      <c r="F255" s="32"/>
      <c r="G255" s="32"/>
      <c r="H255" s="32"/>
      <c r="I255" s="32"/>
      <c r="J255" s="32"/>
      <c r="K255" s="32"/>
      <c r="L255" s="32"/>
      <c r="M255" s="33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1:27" x14ac:dyDescent="0.3">
      <c r="A256" s="54"/>
      <c r="B256" s="31"/>
      <c r="C256" s="31"/>
      <c r="D256" s="31"/>
      <c r="E256" s="32"/>
      <c r="F256" s="32"/>
      <c r="G256" s="32"/>
      <c r="H256" s="32"/>
      <c r="I256" s="32"/>
      <c r="J256" s="32"/>
      <c r="K256" s="32"/>
      <c r="L256" s="32"/>
      <c r="M256" s="33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x14ac:dyDescent="0.3">
      <c r="A257" s="54"/>
      <c r="B257" s="31"/>
      <c r="C257" s="31"/>
      <c r="D257" s="31"/>
      <c r="E257" s="32"/>
      <c r="F257" s="32"/>
      <c r="G257" s="32"/>
      <c r="H257" s="32"/>
      <c r="I257" s="32"/>
      <c r="J257" s="32"/>
      <c r="K257" s="32"/>
      <c r="L257" s="32"/>
      <c r="M257" s="33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:27" x14ac:dyDescent="0.3">
      <c r="A258" s="54"/>
      <c r="B258" s="31"/>
      <c r="C258" s="31"/>
      <c r="D258" s="31"/>
      <c r="E258" s="32"/>
      <c r="F258" s="32"/>
      <c r="G258" s="32"/>
      <c r="H258" s="32"/>
      <c r="I258" s="32"/>
      <c r="J258" s="32"/>
      <c r="K258" s="32"/>
      <c r="L258" s="32"/>
      <c r="M258" s="33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1:27" x14ac:dyDescent="0.3">
      <c r="A259" s="54"/>
      <c r="B259" s="31"/>
      <c r="C259" s="31"/>
      <c r="D259" s="31"/>
      <c r="E259" s="32"/>
      <c r="F259" s="32"/>
      <c r="G259" s="32"/>
      <c r="H259" s="32"/>
      <c r="I259" s="32"/>
      <c r="J259" s="32"/>
      <c r="K259" s="32"/>
      <c r="L259" s="32"/>
      <c r="M259" s="33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1:27" x14ac:dyDescent="0.3">
      <c r="A260" s="54"/>
      <c r="B260" s="31"/>
      <c r="C260" s="31"/>
      <c r="D260" s="31"/>
      <c r="E260" s="32"/>
      <c r="F260" s="32"/>
      <c r="G260" s="32"/>
      <c r="H260" s="32"/>
      <c r="I260" s="32"/>
      <c r="J260" s="32"/>
      <c r="K260" s="32"/>
      <c r="L260" s="32"/>
      <c r="M260" s="33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:27" x14ac:dyDescent="0.3">
      <c r="A261" s="54"/>
      <c r="B261" s="31"/>
      <c r="C261" s="31"/>
      <c r="D261" s="31"/>
      <c r="E261" s="32"/>
      <c r="F261" s="32"/>
      <c r="G261" s="32"/>
      <c r="H261" s="32"/>
      <c r="I261" s="32"/>
      <c r="J261" s="32"/>
      <c r="K261" s="32"/>
      <c r="L261" s="32"/>
      <c r="M261" s="33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:27" x14ac:dyDescent="0.3">
      <c r="A262" s="54"/>
      <c r="B262" s="31"/>
      <c r="C262" s="31"/>
      <c r="D262" s="31"/>
      <c r="E262" s="32"/>
      <c r="F262" s="32"/>
      <c r="G262" s="32"/>
      <c r="H262" s="32"/>
      <c r="I262" s="32"/>
      <c r="J262" s="32"/>
      <c r="K262" s="32"/>
      <c r="L262" s="32"/>
      <c r="M262" s="33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x14ac:dyDescent="0.3">
      <c r="A263" s="54"/>
      <c r="B263" s="31"/>
      <c r="C263" s="31"/>
      <c r="D263" s="31"/>
      <c r="E263" s="32"/>
      <c r="F263" s="32"/>
      <c r="G263" s="32"/>
      <c r="H263" s="32"/>
      <c r="I263" s="32"/>
      <c r="J263" s="32"/>
      <c r="K263" s="32"/>
      <c r="L263" s="32"/>
      <c r="M263" s="33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x14ac:dyDescent="0.3">
      <c r="A264" s="54"/>
      <c r="B264" s="31"/>
      <c r="C264" s="31"/>
      <c r="D264" s="31"/>
      <c r="E264" s="32"/>
      <c r="F264" s="32"/>
      <c r="G264" s="32"/>
      <c r="H264" s="32"/>
      <c r="I264" s="32"/>
      <c r="J264" s="32"/>
      <c r="K264" s="32"/>
      <c r="L264" s="32"/>
      <c r="M264" s="33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:27" x14ac:dyDescent="0.3">
      <c r="A265" s="54"/>
      <c r="B265" s="31"/>
      <c r="C265" s="31"/>
      <c r="D265" s="31"/>
      <c r="E265" s="32"/>
      <c r="F265" s="32"/>
      <c r="G265" s="32"/>
      <c r="H265" s="32"/>
      <c r="I265" s="32"/>
      <c r="J265" s="32"/>
      <c r="K265" s="32"/>
      <c r="L265" s="32"/>
      <c r="M265" s="33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1:27" x14ac:dyDescent="0.3">
      <c r="A266" s="54"/>
      <c r="B266" s="31"/>
      <c r="C266" s="31"/>
      <c r="D266" s="31"/>
      <c r="E266" s="32"/>
      <c r="F266" s="32"/>
      <c r="G266" s="32"/>
      <c r="H266" s="32"/>
      <c r="I266" s="32"/>
      <c r="J266" s="32"/>
      <c r="K266" s="32"/>
      <c r="L266" s="32"/>
      <c r="M266" s="33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:27" x14ac:dyDescent="0.3">
      <c r="A267" s="54"/>
      <c r="B267" s="31"/>
      <c r="C267" s="31"/>
      <c r="D267" s="31"/>
      <c r="E267" s="32"/>
      <c r="F267" s="32"/>
      <c r="G267" s="32"/>
      <c r="H267" s="32"/>
      <c r="I267" s="32"/>
      <c r="J267" s="32"/>
      <c r="K267" s="32"/>
      <c r="L267" s="32"/>
      <c r="M267" s="33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:27" x14ac:dyDescent="0.3">
      <c r="A268" s="54"/>
      <c r="B268" s="31"/>
      <c r="C268" s="31"/>
      <c r="D268" s="31"/>
      <c r="E268" s="32"/>
      <c r="F268" s="32"/>
      <c r="G268" s="32"/>
      <c r="H268" s="32"/>
      <c r="I268" s="32"/>
      <c r="J268" s="32"/>
      <c r="K268" s="32"/>
      <c r="L268" s="32"/>
      <c r="M268" s="33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 x14ac:dyDescent="0.3">
      <c r="A269" s="54"/>
      <c r="B269" s="31"/>
      <c r="C269" s="31"/>
      <c r="D269" s="31"/>
      <c r="E269" s="32"/>
      <c r="F269" s="32"/>
      <c r="G269" s="32"/>
      <c r="H269" s="32"/>
      <c r="I269" s="32"/>
      <c r="J269" s="32"/>
      <c r="K269" s="32"/>
      <c r="L269" s="32"/>
      <c r="M269" s="33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x14ac:dyDescent="0.3">
      <c r="A270" s="54"/>
      <c r="B270" s="31"/>
      <c r="C270" s="31"/>
      <c r="D270" s="31"/>
      <c r="E270" s="32"/>
      <c r="F270" s="32"/>
      <c r="G270" s="32"/>
      <c r="H270" s="32"/>
      <c r="I270" s="32"/>
      <c r="J270" s="32"/>
      <c r="K270" s="32"/>
      <c r="L270" s="32"/>
      <c r="M270" s="33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1:27" x14ac:dyDescent="0.3">
      <c r="A271" s="54"/>
      <c r="B271" s="31"/>
      <c r="C271" s="31"/>
      <c r="D271" s="31"/>
      <c r="E271" s="32"/>
      <c r="F271" s="32"/>
      <c r="G271" s="32"/>
      <c r="H271" s="32"/>
      <c r="I271" s="32"/>
      <c r="J271" s="32"/>
      <c r="K271" s="32"/>
      <c r="L271" s="32"/>
      <c r="M271" s="33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:27" x14ac:dyDescent="0.3">
      <c r="A272" s="54"/>
      <c r="B272" s="31"/>
      <c r="C272" s="31"/>
      <c r="D272" s="31"/>
      <c r="E272" s="32"/>
      <c r="F272" s="32"/>
      <c r="G272" s="32"/>
      <c r="H272" s="32"/>
      <c r="I272" s="32"/>
      <c r="J272" s="32"/>
      <c r="K272" s="32"/>
      <c r="L272" s="32"/>
      <c r="M272" s="33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:27" x14ac:dyDescent="0.3">
      <c r="A273" s="54"/>
      <c r="B273" s="31"/>
      <c r="C273" s="31"/>
      <c r="D273" s="31"/>
      <c r="E273" s="32"/>
      <c r="F273" s="32"/>
      <c r="G273" s="32"/>
      <c r="H273" s="32"/>
      <c r="I273" s="32"/>
      <c r="J273" s="32"/>
      <c r="K273" s="32"/>
      <c r="L273" s="32"/>
      <c r="M273" s="33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 x14ac:dyDescent="0.3">
      <c r="A274" s="54"/>
      <c r="B274" s="31"/>
      <c r="C274" s="31"/>
      <c r="D274" s="31"/>
      <c r="E274" s="32"/>
      <c r="F274" s="32"/>
      <c r="G274" s="32"/>
      <c r="H274" s="32"/>
      <c r="I274" s="32"/>
      <c r="J274" s="32"/>
      <c r="K274" s="32"/>
      <c r="L274" s="32"/>
      <c r="M274" s="33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1:27" x14ac:dyDescent="0.3">
      <c r="A275" s="54"/>
      <c r="B275" s="31"/>
      <c r="C275" s="31"/>
      <c r="D275" s="31"/>
      <c r="E275" s="32"/>
      <c r="F275" s="32"/>
      <c r="G275" s="32"/>
      <c r="H275" s="32"/>
      <c r="I275" s="32"/>
      <c r="J275" s="32"/>
      <c r="K275" s="32"/>
      <c r="L275" s="32"/>
      <c r="M275" s="33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:27" x14ac:dyDescent="0.3">
      <c r="A276" s="54"/>
      <c r="B276" s="31"/>
      <c r="C276" s="31"/>
      <c r="D276" s="31"/>
      <c r="E276" s="32"/>
      <c r="F276" s="32"/>
      <c r="G276" s="32"/>
      <c r="H276" s="32"/>
      <c r="I276" s="32"/>
      <c r="J276" s="32"/>
      <c r="K276" s="32"/>
      <c r="L276" s="32"/>
      <c r="M276" s="33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:27" x14ac:dyDescent="0.3">
      <c r="A277" s="54"/>
      <c r="B277" s="31"/>
      <c r="C277" s="31"/>
      <c r="D277" s="31"/>
      <c r="E277" s="32"/>
      <c r="F277" s="32"/>
      <c r="G277" s="32"/>
      <c r="H277" s="32"/>
      <c r="I277" s="32"/>
      <c r="J277" s="32"/>
      <c r="K277" s="32"/>
      <c r="L277" s="32"/>
      <c r="M277" s="33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1:27" x14ac:dyDescent="0.3">
      <c r="A278" s="54"/>
      <c r="B278" s="31"/>
      <c r="C278" s="31"/>
      <c r="D278" s="31"/>
      <c r="E278" s="32"/>
      <c r="F278" s="32"/>
      <c r="G278" s="32"/>
      <c r="H278" s="32"/>
      <c r="I278" s="32"/>
      <c r="J278" s="32"/>
      <c r="K278" s="32"/>
      <c r="L278" s="32"/>
      <c r="M278" s="33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x14ac:dyDescent="0.3">
      <c r="A279" s="54"/>
      <c r="B279" s="31"/>
      <c r="C279" s="31"/>
      <c r="D279" s="31"/>
      <c r="E279" s="32"/>
      <c r="F279" s="32"/>
      <c r="G279" s="32"/>
      <c r="H279" s="32"/>
      <c r="I279" s="32"/>
      <c r="J279" s="32"/>
      <c r="K279" s="32"/>
      <c r="L279" s="32"/>
      <c r="M279" s="33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1:27" x14ac:dyDescent="0.3">
      <c r="A280" s="54"/>
      <c r="B280" s="31"/>
      <c r="C280" s="31"/>
      <c r="D280" s="31"/>
      <c r="E280" s="32"/>
      <c r="F280" s="32"/>
      <c r="G280" s="32"/>
      <c r="H280" s="32"/>
      <c r="I280" s="32"/>
      <c r="J280" s="32"/>
      <c r="K280" s="32"/>
      <c r="L280" s="32"/>
      <c r="M280" s="33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x14ac:dyDescent="0.3">
      <c r="A281" s="54"/>
      <c r="B281" s="31"/>
      <c r="C281" s="31"/>
      <c r="D281" s="31"/>
      <c r="E281" s="32"/>
      <c r="F281" s="32"/>
      <c r="G281" s="32"/>
      <c r="H281" s="32"/>
      <c r="I281" s="32"/>
      <c r="J281" s="32"/>
      <c r="K281" s="32"/>
      <c r="L281" s="32"/>
      <c r="M281" s="33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1:27" x14ac:dyDescent="0.3">
      <c r="A282" s="54"/>
      <c r="B282" s="31"/>
      <c r="C282" s="31"/>
      <c r="D282" s="31"/>
      <c r="E282" s="32"/>
      <c r="F282" s="32"/>
      <c r="G282" s="32"/>
      <c r="H282" s="32"/>
      <c r="I282" s="32"/>
      <c r="J282" s="32"/>
      <c r="K282" s="32"/>
      <c r="L282" s="32"/>
      <c r="M282" s="33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1:27" x14ac:dyDescent="0.3">
      <c r="A283" s="54"/>
      <c r="B283" s="31"/>
      <c r="C283" s="31"/>
      <c r="D283" s="31"/>
      <c r="E283" s="32"/>
      <c r="F283" s="32"/>
      <c r="G283" s="32"/>
      <c r="H283" s="32"/>
      <c r="I283" s="32"/>
      <c r="J283" s="32"/>
      <c r="K283" s="32"/>
      <c r="L283" s="32"/>
      <c r="M283" s="33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x14ac:dyDescent="0.3">
      <c r="A284" s="54"/>
      <c r="B284" s="31"/>
      <c r="C284" s="31"/>
      <c r="D284" s="31"/>
      <c r="E284" s="32"/>
      <c r="F284" s="32"/>
      <c r="G284" s="32"/>
      <c r="H284" s="32"/>
      <c r="I284" s="32"/>
      <c r="J284" s="32"/>
      <c r="K284" s="32"/>
      <c r="L284" s="32"/>
      <c r="M284" s="33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x14ac:dyDescent="0.3">
      <c r="A285" s="54"/>
      <c r="B285" s="31"/>
      <c r="C285" s="31"/>
      <c r="D285" s="31"/>
      <c r="E285" s="32"/>
      <c r="F285" s="32"/>
      <c r="G285" s="32"/>
      <c r="H285" s="32"/>
      <c r="I285" s="32"/>
      <c r="J285" s="32"/>
      <c r="K285" s="32"/>
      <c r="L285" s="32"/>
      <c r="M285" s="33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1:27" x14ac:dyDescent="0.3">
      <c r="A286" s="54"/>
      <c r="B286" s="31"/>
      <c r="C286" s="31"/>
      <c r="D286" s="31"/>
      <c r="E286" s="32"/>
      <c r="F286" s="32"/>
      <c r="G286" s="32"/>
      <c r="H286" s="32"/>
      <c r="I286" s="32"/>
      <c r="J286" s="32"/>
      <c r="K286" s="32"/>
      <c r="L286" s="32"/>
      <c r="M286" s="33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 spans="1:27" x14ac:dyDescent="0.3">
      <c r="A287" s="54"/>
      <c r="B287" s="31"/>
      <c r="C287" s="31"/>
      <c r="D287" s="31"/>
      <c r="E287" s="32"/>
      <c r="F287" s="32"/>
      <c r="G287" s="32"/>
      <c r="H287" s="32"/>
      <c r="I287" s="32"/>
      <c r="J287" s="32"/>
      <c r="K287" s="32"/>
      <c r="L287" s="32"/>
      <c r="M287" s="33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 spans="1:27" x14ac:dyDescent="0.3">
      <c r="A288" s="54"/>
      <c r="B288" s="31"/>
      <c r="C288" s="31"/>
      <c r="D288" s="31"/>
      <c r="E288" s="32"/>
      <c r="F288" s="32"/>
      <c r="G288" s="32"/>
      <c r="H288" s="32"/>
      <c r="I288" s="32"/>
      <c r="J288" s="32"/>
      <c r="K288" s="32"/>
      <c r="L288" s="32"/>
      <c r="M288" s="33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 spans="1:27" x14ac:dyDescent="0.3">
      <c r="A289" s="54"/>
      <c r="B289" s="31"/>
      <c r="C289" s="31"/>
      <c r="D289" s="31"/>
      <c r="E289" s="32"/>
      <c r="F289" s="32"/>
      <c r="G289" s="32"/>
      <c r="H289" s="32"/>
      <c r="I289" s="32"/>
      <c r="J289" s="32"/>
      <c r="K289" s="32"/>
      <c r="L289" s="32"/>
      <c r="M289" s="33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x14ac:dyDescent="0.3">
      <c r="A290" s="54"/>
      <c r="B290" s="31"/>
      <c r="C290" s="31"/>
      <c r="D290" s="31"/>
      <c r="E290" s="32"/>
      <c r="F290" s="32"/>
      <c r="G290" s="32"/>
      <c r="H290" s="32"/>
      <c r="I290" s="32"/>
      <c r="J290" s="32"/>
      <c r="K290" s="32"/>
      <c r="L290" s="32"/>
      <c r="M290" s="33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x14ac:dyDescent="0.3">
      <c r="A291" s="54"/>
      <c r="B291" s="31"/>
      <c r="C291" s="31"/>
      <c r="D291" s="31"/>
      <c r="E291" s="32"/>
      <c r="F291" s="32"/>
      <c r="G291" s="32"/>
      <c r="H291" s="32"/>
      <c r="I291" s="32"/>
      <c r="J291" s="32"/>
      <c r="K291" s="32"/>
      <c r="L291" s="32"/>
      <c r="M291" s="33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x14ac:dyDescent="0.3">
      <c r="A292" s="54"/>
      <c r="B292" s="31"/>
      <c r="C292" s="31"/>
      <c r="D292" s="31"/>
      <c r="E292" s="32"/>
      <c r="F292" s="32"/>
      <c r="G292" s="32"/>
      <c r="H292" s="32"/>
      <c r="I292" s="32"/>
      <c r="J292" s="32"/>
      <c r="K292" s="32"/>
      <c r="L292" s="32"/>
      <c r="M292" s="33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1:27" x14ac:dyDescent="0.3">
      <c r="A293" s="54"/>
      <c r="B293" s="31"/>
      <c r="C293" s="31"/>
      <c r="D293" s="31"/>
      <c r="E293" s="32"/>
      <c r="F293" s="32"/>
      <c r="G293" s="32"/>
      <c r="H293" s="32"/>
      <c r="I293" s="32"/>
      <c r="J293" s="32"/>
      <c r="K293" s="32"/>
      <c r="L293" s="32"/>
      <c r="M293" s="33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x14ac:dyDescent="0.3">
      <c r="A294" s="54"/>
      <c r="B294" s="31"/>
      <c r="C294" s="31"/>
      <c r="D294" s="31"/>
      <c r="E294" s="32"/>
      <c r="F294" s="32"/>
      <c r="G294" s="32"/>
      <c r="H294" s="32"/>
      <c r="I294" s="32"/>
      <c r="J294" s="32"/>
      <c r="K294" s="32"/>
      <c r="L294" s="32"/>
      <c r="M294" s="33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x14ac:dyDescent="0.3">
      <c r="A295" s="54"/>
      <c r="B295" s="31"/>
      <c r="C295" s="31"/>
      <c r="D295" s="31"/>
      <c r="E295" s="32"/>
      <c r="F295" s="32"/>
      <c r="G295" s="32"/>
      <c r="H295" s="32"/>
      <c r="I295" s="32"/>
      <c r="J295" s="32"/>
      <c r="K295" s="32"/>
      <c r="L295" s="32"/>
      <c r="M295" s="33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1:27" x14ac:dyDescent="0.3">
      <c r="A296" s="54"/>
      <c r="B296" s="31"/>
      <c r="C296" s="31"/>
      <c r="D296" s="31"/>
      <c r="E296" s="32"/>
      <c r="F296" s="32"/>
      <c r="G296" s="32"/>
      <c r="H296" s="32"/>
      <c r="I296" s="32"/>
      <c r="J296" s="32"/>
      <c r="K296" s="32"/>
      <c r="L296" s="32"/>
      <c r="M296" s="33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27" x14ac:dyDescent="0.3">
      <c r="A297" s="54"/>
      <c r="B297" s="31"/>
      <c r="C297" s="31"/>
      <c r="D297" s="31"/>
      <c r="E297" s="32"/>
      <c r="F297" s="32"/>
      <c r="G297" s="32"/>
      <c r="H297" s="32"/>
      <c r="I297" s="32"/>
      <c r="J297" s="32"/>
      <c r="K297" s="32"/>
      <c r="L297" s="32"/>
      <c r="M297" s="33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x14ac:dyDescent="0.3">
      <c r="A298" s="54"/>
      <c r="B298" s="31"/>
      <c r="C298" s="31"/>
      <c r="D298" s="31"/>
      <c r="E298" s="32"/>
      <c r="F298" s="32"/>
      <c r="G298" s="32"/>
      <c r="H298" s="32"/>
      <c r="I298" s="32"/>
      <c r="J298" s="32"/>
      <c r="K298" s="32"/>
      <c r="L298" s="32"/>
      <c r="M298" s="33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x14ac:dyDescent="0.3">
      <c r="A299" s="54"/>
      <c r="B299" s="31"/>
      <c r="C299" s="31"/>
      <c r="D299" s="31"/>
      <c r="E299" s="32"/>
      <c r="F299" s="32"/>
      <c r="G299" s="32"/>
      <c r="H299" s="32"/>
      <c r="I299" s="32"/>
      <c r="J299" s="32"/>
      <c r="K299" s="32"/>
      <c r="L299" s="32"/>
      <c r="M299" s="33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1:27" x14ac:dyDescent="0.3">
      <c r="A300" s="54"/>
      <c r="B300" s="31"/>
      <c r="C300" s="31"/>
      <c r="D300" s="31"/>
      <c r="E300" s="32"/>
      <c r="F300" s="32"/>
      <c r="G300" s="32"/>
      <c r="H300" s="32"/>
      <c r="I300" s="32"/>
      <c r="J300" s="32"/>
      <c r="K300" s="32"/>
      <c r="L300" s="32"/>
      <c r="M300" s="33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1:27" x14ac:dyDescent="0.3">
      <c r="A301" s="54"/>
      <c r="B301" s="31"/>
      <c r="C301" s="31"/>
      <c r="D301" s="31"/>
      <c r="E301" s="32"/>
      <c r="F301" s="32"/>
      <c r="G301" s="32"/>
      <c r="H301" s="32"/>
      <c r="I301" s="32"/>
      <c r="J301" s="32"/>
      <c r="K301" s="32"/>
      <c r="L301" s="32"/>
      <c r="M301" s="33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x14ac:dyDescent="0.3">
      <c r="A302" s="54"/>
      <c r="B302" s="31"/>
      <c r="C302" s="31"/>
      <c r="D302" s="31"/>
      <c r="E302" s="32"/>
      <c r="F302" s="32"/>
      <c r="G302" s="32"/>
      <c r="H302" s="32"/>
      <c r="I302" s="32"/>
      <c r="J302" s="32"/>
      <c r="K302" s="32"/>
      <c r="L302" s="32"/>
      <c r="M302" s="33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1:27" x14ac:dyDescent="0.3">
      <c r="A303" s="54"/>
      <c r="B303" s="31"/>
      <c r="C303" s="31"/>
      <c r="D303" s="31"/>
      <c r="E303" s="32"/>
      <c r="F303" s="32"/>
      <c r="G303" s="32"/>
      <c r="H303" s="32"/>
      <c r="I303" s="32"/>
      <c r="J303" s="32"/>
      <c r="K303" s="32"/>
      <c r="L303" s="32"/>
      <c r="M303" s="33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x14ac:dyDescent="0.3">
      <c r="A304" s="54"/>
      <c r="B304" s="31"/>
      <c r="C304" s="31"/>
      <c r="D304" s="31"/>
      <c r="E304" s="32"/>
      <c r="F304" s="32"/>
      <c r="G304" s="32"/>
      <c r="H304" s="32"/>
      <c r="I304" s="32"/>
      <c r="J304" s="32"/>
      <c r="K304" s="32"/>
      <c r="L304" s="32"/>
      <c r="M304" s="33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x14ac:dyDescent="0.3">
      <c r="A305" s="54"/>
      <c r="B305" s="31"/>
      <c r="C305" s="31"/>
      <c r="D305" s="31"/>
      <c r="E305" s="32"/>
      <c r="F305" s="32"/>
      <c r="G305" s="32"/>
      <c r="H305" s="32"/>
      <c r="I305" s="32"/>
      <c r="J305" s="32"/>
      <c r="K305" s="32"/>
      <c r="L305" s="32"/>
      <c r="M305" s="33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1:27" x14ac:dyDescent="0.3">
      <c r="A306" s="54"/>
      <c r="B306" s="31"/>
      <c r="C306" s="31"/>
      <c r="D306" s="31"/>
      <c r="E306" s="32"/>
      <c r="F306" s="32"/>
      <c r="G306" s="32"/>
      <c r="H306" s="32"/>
      <c r="I306" s="32"/>
      <c r="J306" s="32"/>
      <c r="K306" s="32"/>
      <c r="L306" s="32"/>
      <c r="M306" s="33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1:27" x14ac:dyDescent="0.3">
      <c r="A307" s="54"/>
      <c r="B307" s="31"/>
      <c r="C307" s="31"/>
      <c r="D307" s="31"/>
      <c r="E307" s="32"/>
      <c r="F307" s="32"/>
      <c r="G307" s="32"/>
      <c r="H307" s="32"/>
      <c r="I307" s="32"/>
      <c r="J307" s="32"/>
      <c r="K307" s="32"/>
      <c r="L307" s="32"/>
      <c r="M307" s="33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1:27" x14ac:dyDescent="0.3">
      <c r="A308" s="54"/>
      <c r="B308" s="31"/>
      <c r="C308" s="31"/>
      <c r="D308" s="31"/>
      <c r="E308" s="32"/>
      <c r="F308" s="32"/>
      <c r="G308" s="32"/>
      <c r="H308" s="32"/>
      <c r="I308" s="32"/>
      <c r="J308" s="32"/>
      <c r="K308" s="32"/>
      <c r="L308" s="32"/>
      <c r="M308" s="33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1:27" x14ac:dyDescent="0.3">
      <c r="A309" s="54"/>
      <c r="B309" s="31"/>
      <c r="C309" s="31"/>
      <c r="D309" s="31"/>
      <c r="E309" s="32"/>
      <c r="F309" s="32"/>
      <c r="G309" s="32"/>
      <c r="H309" s="32"/>
      <c r="I309" s="32"/>
      <c r="J309" s="32"/>
      <c r="K309" s="32"/>
      <c r="L309" s="32"/>
      <c r="M309" s="33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1:27" x14ac:dyDescent="0.3">
      <c r="A310" s="54"/>
      <c r="B310" s="31"/>
      <c r="C310" s="31"/>
      <c r="D310" s="31"/>
      <c r="E310" s="32"/>
      <c r="F310" s="32"/>
      <c r="G310" s="32"/>
      <c r="H310" s="32"/>
      <c r="I310" s="32"/>
      <c r="J310" s="32"/>
      <c r="K310" s="32"/>
      <c r="L310" s="32"/>
      <c r="M310" s="33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1:27" x14ac:dyDescent="0.3">
      <c r="A311" s="54"/>
      <c r="B311" s="31"/>
      <c r="C311" s="31"/>
      <c r="D311" s="31"/>
      <c r="E311" s="32"/>
      <c r="F311" s="32"/>
      <c r="G311" s="32"/>
      <c r="H311" s="32"/>
      <c r="I311" s="32"/>
      <c r="J311" s="32"/>
      <c r="K311" s="32"/>
      <c r="L311" s="32"/>
      <c r="M311" s="33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1:27" x14ac:dyDescent="0.3">
      <c r="A312" s="54"/>
      <c r="B312" s="31"/>
      <c r="C312" s="31"/>
      <c r="D312" s="31"/>
      <c r="E312" s="32"/>
      <c r="F312" s="32"/>
      <c r="G312" s="32"/>
      <c r="H312" s="32"/>
      <c r="I312" s="32"/>
      <c r="J312" s="32"/>
      <c r="K312" s="32"/>
      <c r="L312" s="32"/>
      <c r="M312" s="33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1:27" x14ac:dyDescent="0.3">
      <c r="A313" s="54"/>
      <c r="B313" s="31"/>
      <c r="C313" s="31"/>
      <c r="D313" s="31"/>
      <c r="E313" s="32"/>
      <c r="F313" s="32"/>
      <c r="G313" s="32"/>
      <c r="H313" s="32"/>
      <c r="I313" s="32"/>
      <c r="J313" s="32"/>
      <c r="K313" s="32"/>
      <c r="L313" s="32"/>
      <c r="M313" s="33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1:27" x14ac:dyDescent="0.3">
      <c r="A314" s="54"/>
      <c r="B314" s="31"/>
      <c r="C314" s="31"/>
      <c r="D314" s="31"/>
      <c r="E314" s="32"/>
      <c r="F314" s="32"/>
      <c r="G314" s="32"/>
      <c r="H314" s="32"/>
      <c r="I314" s="32"/>
      <c r="J314" s="32"/>
      <c r="K314" s="32"/>
      <c r="L314" s="32"/>
      <c r="M314" s="33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 spans="1:27" x14ac:dyDescent="0.3">
      <c r="A315" s="54"/>
      <c r="B315" s="31"/>
      <c r="C315" s="31"/>
      <c r="D315" s="31"/>
      <c r="E315" s="32"/>
      <c r="F315" s="32"/>
      <c r="G315" s="32"/>
      <c r="H315" s="32"/>
      <c r="I315" s="32"/>
      <c r="J315" s="32"/>
      <c r="K315" s="32"/>
      <c r="L315" s="32"/>
      <c r="M315" s="33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1:27" x14ac:dyDescent="0.3">
      <c r="A316" s="54"/>
      <c r="B316" s="31"/>
      <c r="C316" s="31"/>
      <c r="D316" s="31"/>
      <c r="E316" s="32"/>
      <c r="F316" s="32"/>
      <c r="G316" s="32"/>
      <c r="H316" s="32"/>
      <c r="I316" s="32"/>
      <c r="J316" s="32"/>
      <c r="K316" s="32"/>
      <c r="L316" s="32"/>
      <c r="M316" s="33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27" x14ac:dyDescent="0.3">
      <c r="A317" s="54"/>
      <c r="B317" s="31"/>
      <c r="C317" s="31"/>
      <c r="D317" s="31"/>
      <c r="E317" s="32"/>
      <c r="F317" s="32"/>
      <c r="G317" s="32"/>
      <c r="H317" s="32"/>
      <c r="I317" s="32"/>
      <c r="J317" s="32"/>
      <c r="K317" s="32"/>
      <c r="L317" s="32"/>
      <c r="M317" s="33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1:27" x14ac:dyDescent="0.3">
      <c r="A318" s="54"/>
      <c r="B318" s="31"/>
      <c r="C318" s="31"/>
      <c r="D318" s="31"/>
      <c r="E318" s="32"/>
      <c r="F318" s="32"/>
      <c r="G318" s="32"/>
      <c r="H318" s="32"/>
      <c r="I318" s="32"/>
      <c r="J318" s="32"/>
      <c r="K318" s="32"/>
      <c r="L318" s="32"/>
      <c r="M318" s="33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1:27" x14ac:dyDescent="0.3">
      <c r="A319" s="54"/>
      <c r="B319" s="31"/>
      <c r="C319" s="31"/>
      <c r="D319" s="31"/>
      <c r="E319" s="32"/>
      <c r="F319" s="32"/>
      <c r="G319" s="32"/>
      <c r="H319" s="32"/>
      <c r="I319" s="32"/>
      <c r="J319" s="32"/>
      <c r="K319" s="32"/>
      <c r="L319" s="32"/>
      <c r="M319" s="33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1:27" x14ac:dyDescent="0.3">
      <c r="A320" s="54"/>
      <c r="B320" s="31"/>
      <c r="C320" s="31"/>
      <c r="D320" s="31"/>
      <c r="E320" s="32"/>
      <c r="F320" s="32"/>
      <c r="G320" s="32"/>
      <c r="H320" s="32"/>
      <c r="I320" s="32"/>
      <c r="J320" s="32"/>
      <c r="K320" s="32"/>
      <c r="L320" s="32"/>
      <c r="M320" s="33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1:27" x14ac:dyDescent="0.3">
      <c r="A321" s="54"/>
      <c r="B321" s="31"/>
      <c r="C321" s="31"/>
      <c r="D321" s="31"/>
      <c r="E321" s="32"/>
      <c r="F321" s="32"/>
      <c r="G321" s="32"/>
      <c r="H321" s="32"/>
      <c r="I321" s="32"/>
      <c r="J321" s="32"/>
      <c r="K321" s="32"/>
      <c r="L321" s="32"/>
      <c r="M321" s="33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1:27" x14ac:dyDescent="0.3">
      <c r="A322" s="54"/>
      <c r="B322" s="31"/>
      <c r="C322" s="31"/>
      <c r="D322" s="31"/>
      <c r="E322" s="32"/>
      <c r="F322" s="32"/>
      <c r="G322" s="32"/>
      <c r="H322" s="32"/>
      <c r="I322" s="32"/>
      <c r="J322" s="32"/>
      <c r="K322" s="32"/>
      <c r="L322" s="32"/>
      <c r="M322" s="33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x14ac:dyDescent="0.3">
      <c r="A323" s="54"/>
      <c r="B323" s="31"/>
      <c r="C323" s="31"/>
      <c r="D323" s="31"/>
      <c r="E323" s="32"/>
      <c r="F323" s="32"/>
      <c r="G323" s="32"/>
      <c r="H323" s="32"/>
      <c r="I323" s="32"/>
      <c r="J323" s="32"/>
      <c r="K323" s="32"/>
      <c r="L323" s="32"/>
      <c r="M323" s="33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 spans="1:27" x14ac:dyDescent="0.3">
      <c r="A324" s="54"/>
      <c r="B324" s="31"/>
      <c r="C324" s="31"/>
      <c r="D324" s="31"/>
      <c r="E324" s="32"/>
      <c r="F324" s="32"/>
      <c r="G324" s="32"/>
      <c r="H324" s="32"/>
      <c r="I324" s="32"/>
      <c r="J324" s="32"/>
      <c r="K324" s="32"/>
      <c r="L324" s="32"/>
      <c r="M324" s="33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 spans="1:27" x14ac:dyDescent="0.3">
      <c r="A325" s="54"/>
      <c r="B325" s="31"/>
      <c r="C325" s="31"/>
      <c r="D325" s="31"/>
      <c r="E325" s="32"/>
      <c r="F325" s="32"/>
      <c r="G325" s="32"/>
      <c r="H325" s="32"/>
      <c r="I325" s="32"/>
      <c r="J325" s="32"/>
      <c r="K325" s="32"/>
      <c r="L325" s="32"/>
      <c r="M325" s="33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1:27" x14ac:dyDescent="0.3">
      <c r="A326" s="54"/>
      <c r="B326" s="31"/>
      <c r="C326" s="31"/>
      <c r="D326" s="31"/>
      <c r="E326" s="32"/>
      <c r="F326" s="32"/>
      <c r="G326" s="32"/>
      <c r="H326" s="32"/>
      <c r="I326" s="32"/>
      <c r="J326" s="32"/>
      <c r="K326" s="32"/>
      <c r="L326" s="32"/>
      <c r="M326" s="33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x14ac:dyDescent="0.3">
      <c r="A327" s="54"/>
      <c r="B327" s="31"/>
      <c r="C327" s="31"/>
      <c r="D327" s="31"/>
      <c r="E327" s="32"/>
      <c r="F327" s="32"/>
      <c r="G327" s="32"/>
      <c r="H327" s="32"/>
      <c r="I327" s="32"/>
      <c r="J327" s="32"/>
      <c r="K327" s="32"/>
      <c r="L327" s="32"/>
      <c r="M327" s="33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1:27" x14ac:dyDescent="0.3">
      <c r="A328" s="54"/>
      <c r="B328" s="31"/>
      <c r="C328" s="31"/>
      <c r="D328" s="31"/>
      <c r="E328" s="32"/>
      <c r="F328" s="32"/>
      <c r="G328" s="32"/>
      <c r="H328" s="32"/>
      <c r="I328" s="32"/>
      <c r="J328" s="32"/>
      <c r="K328" s="32"/>
      <c r="L328" s="32"/>
      <c r="M328" s="33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1:27" x14ac:dyDescent="0.3">
      <c r="A329" s="54"/>
      <c r="B329" s="31"/>
      <c r="C329" s="31"/>
      <c r="D329" s="31"/>
      <c r="E329" s="32"/>
      <c r="F329" s="32"/>
      <c r="G329" s="32"/>
      <c r="H329" s="32"/>
      <c r="I329" s="32"/>
      <c r="J329" s="32"/>
      <c r="K329" s="32"/>
      <c r="L329" s="32"/>
      <c r="M329" s="33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1:27" x14ac:dyDescent="0.3">
      <c r="A330" s="54"/>
      <c r="B330" s="31"/>
      <c r="C330" s="31"/>
      <c r="D330" s="31"/>
      <c r="E330" s="32"/>
      <c r="F330" s="32"/>
      <c r="G330" s="32"/>
      <c r="H330" s="32"/>
      <c r="I330" s="32"/>
      <c r="J330" s="32"/>
      <c r="K330" s="32"/>
      <c r="L330" s="32"/>
      <c r="M330" s="33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1:27" x14ac:dyDescent="0.3">
      <c r="A331" s="54"/>
      <c r="B331" s="31"/>
      <c r="C331" s="31"/>
      <c r="D331" s="31"/>
      <c r="E331" s="32"/>
      <c r="F331" s="32"/>
      <c r="G331" s="32"/>
      <c r="H331" s="32"/>
      <c r="I331" s="32"/>
      <c r="J331" s="32"/>
      <c r="K331" s="32"/>
      <c r="L331" s="32"/>
      <c r="M331" s="33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x14ac:dyDescent="0.3">
      <c r="A332" s="54"/>
      <c r="B332" s="31"/>
      <c r="C332" s="31"/>
      <c r="D332" s="31"/>
      <c r="E332" s="32"/>
      <c r="F332" s="32"/>
      <c r="G332" s="32"/>
      <c r="H332" s="32"/>
      <c r="I332" s="32"/>
      <c r="J332" s="32"/>
      <c r="K332" s="32"/>
      <c r="L332" s="32"/>
      <c r="M332" s="33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x14ac:dyDescent="0.3">
      <c r="A333" s="54"/>
      <c r="B333" s="31"/>
      <c r="C333" s="31"/>
      <c r="D333" s="31"/>
      <c r="E333" s="32"/>
      <c r="F333" s="32"/>
      <c r="G333" s="32"/>
      <c r="H333" s="32"/>
      <c r="I333" s="32"/>
      <c r="J333" s="32"/>
      <c r="K333" s="32"/>
      <c r="L333" s="32"/>
      <c r="M333" s="33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x14ac:dyDescent="0.3">
      <c r="A334" s="54"/>
      <c r="B334" s="31"/>
      <c r="C334" s="31"/>
      <c r="D334" s="31"/>
      <c r="E334" s="32"/>
      <c r="F334" s="32"/>
      <c r="G334" s="32"/>
      <c r="H334" s="32"/>
      <c r="I334" s="32"/>
      <c r="J334" s="32"/>
      <c r="K334" s="32"/>
      <c r="L334" s="32"/>
      <c r="M334" s="33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x14ac:dyDescent="0.3">
      <c r="A335" s="54"/>
      <c r="B335" s="31"/>
      <c r="C335" s="31"/>
      <c r="D335" s="31"/>
      <c r="E335" s="32"/>
      <c r="F335" s="32"/>
      <c r="G335" s="32"/>
      <c r="H335" s="32"/>
      <c r="I335" s="32"/>
      <c r="J335" s="32"/>
      <c r="K335" s="32"/>
      <c r="L335" s="32"/>
      <c r="M335" s="33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1:27" x14ac:dyDescent="0.3">
      <c r="A336" s="54"/>
      <c r="B336" s="31"/>
      <c r="C336" s="31"/>
      <c r="D336" s="31"/>
      <c r="E336" s="32"/>
      <c r="F336" s="32"/>
      <c r="G336" s="32"/>
      <c r="H336" s="32"/>
      <c r="I336" s="32"/>
      <c r="J336" s="32"/>
      <c r="K336" s="32"/>
      <c r="L336" s="32"/>
      <c r="M336" s="33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1:27" x14ac:dyDescent="0.3">
      <c r="A337" s="54"/>
      <c r="B337" s="31"/>
      <c r="C337" s="31"/>
      <c r="D337" s="31"/>
      <c r="E337" s="32"/>
      <c r="F337" s="32"/>
      <c r="G337" s="32"/>
      <c r="H337" s="32"/>
      <c r="I337" s="32"/>
      <c r="J337" s="32"/>
      <c r="K337" s="32"/>
      <c r="L337" s="32"/>
      <c r="M337" s="33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1:27" x14ac:dyDescent="0.3">
      <c r="A338" s="54"/>
      <c r="B338" s="31"/>
      <c r="C338" s="31"/>
      <c r="D338" s="31"/>
      <c r="E338" s="32"/>
      <c r="F338" s="32"/>
      <c r="G338" s="32"/>
      <c r="H338" s="32"/>
      <c r="I338" s="32"/>
      <c r="J338" s="32"/>
      <c r="K338" s="32"/>
      <c r="L338" s="32"/>
      <c r="M338" s="33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 spans="1:27" x14ac:dyDescent="0.3">
      <c r="A339" s="54"/>
      <c r="B339" s="31"/>
      <c r="C339" s="31"/>
      <c r="D339" s="31"/>
      <c r="E339" s="32"/>
      <c r="F339" s="32"/>
      <c r="G339" s="32"/>
      <c r="H339" s="32"/>
      <c r="I339" s="32"/>
      <c r="J339" s="32"/>
      <c r="K339" s="32"/>
      <c r="L339" s="32"/>
      <c r="M339" s="33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1:27" x14ac:dyDescent="0.3">
      <c r="A340" s="54"/>
      <c r="B340" s="31"/>
      <c r="C340" s="31"/>
      <c r="D340" s="31"/>
      <c r="E340" s="32"/>
      <c r="F340" s="32"/>
      <c r="G340" s="32"/>
      <c r="H340" s="32"/>
      <c r="I340" s="32"/>
      <c r="J340" s="32"/>
      <c r="K340" s="32"/>
      <c r="L340" s="32"/>
      <c r="M340" s="33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1:27" x14ac:dyDescent="0.3">
      <c r="A341" s="54"/>
      <c r="B341" s="31"/>
      <c r="C341" s="31"/>
      <c r="D341" s="31"/>
      <c r="E341" s="32"/>
      <c r="F341" s="32"/>
      <c r="G341" s="32"/>
      <c r="H341" s="32"/>
      <c r="I341" s="32"/>
      <c r="J341" s="32"/>
      <c r="K341" s="32"/>
      <c r="L341" s="32"/>
      <c r="M341" s="33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 x14ac:dyDescent="0.3">
      <c r="A342" s="54"/>
      <c r="B342" s="31"/>
      <c r="C342" s="31"/>
      <c r="D342" s="31"/>
      <c r="E342" s="32"/>
      <c r="F342" s="32"/>
      <c r="G342" s="32"/>
      <c r="H342" s="32"/>
      <c r="I342" s="32"/>
      <c r="J342" s="32"/>
      <c r="K342" s="32"/>
      <c r="L342" s="32"/>
      <c r="M342" s="33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1:27" x14ac:dyDescent="0.3">
      <c r="A343" s="54"/>
      <c r="B343" s="31"/>
      <c r="C343" s="31"/>
      <c r="D343" s="31"/>
      <c r="E343" s="32"/>
      <c r="F343" s="32"/>
      <c r="G343" s="32"/>
      <c r="H343" s="32"/>
      <c r="I343" s="32"/>
      <c r="J343" s="32"/>
      <c r="K343" s="32"/>
      <c r="L343" s="32"/>
      <c r="M343" s="33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1:27" x14ac:dyDescent="0.3">
      <c r="A344" s="54"/>
      <c r="B344" s="31"/>
      <c r="C344" s="31"/>
      <c r="D344" s="31"/>
      <c r="E344" s="32"/>
      <c r="F344" s="32"/>
      <c r="G344" s="32"/>
      <c r="H344" s="32"/>
      <c r="I344" s="32"/>
      <c r="J344" s="32"/>
      <c r="K344" s="32"/>
      <c r="L344" s="32"/>
      <c r="M344" s="33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1:27" x14ac:dyDescent="0.3">
      <c r="A345" s="54"/>
      <c r="B345" s="31"/>
      <c r="C345" s="31"/>
      <c r="D345" s="31"/>
      <c r="E345" s="32"/>
      <c r="F345" s="32"/>
      <c r="G345" s="32"/>
      <c r="H345" s="32"/>
      <c r="I345" s="32"/>
      <c r="J345" s="32"/>
      <c r="K345" s="32"/>
      <c r="L345" s="32"/>
      <c r="M345" s="33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x14ac:dyDescent="0.3">
      <c r="A346" s="54"/>
      <c r="B346" s="31"/>
      <c r="C346" s="31"/>
      <c r="D346" s="31"/>
      <c r="E346" s="32"/>
      <c r="F346" s="32"/>
      <c r="G346" s="32"/>
      <c r="H346" s="32"/>
      <c r="I346" s="32"/>
      <c r="J346" s="32"/>
      <c r="K346" s="32"/>
      <c r="L346" s="32"/>
      <c r="M346" s="33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 spans="1:27" x14ac:dyDescent="0.3">
      <c r="A347" s="54"/>
      <c r="B347" s="31"/>
      <c r="C347" s="31"/>
      <c r="D347" s="31"/>
      <c r="E347" s="32"/>
      <c r="F347" s="32"/>
      <c r="G347" s="32"/>
      <c r="H347" s="32"/>
      <c r="I347" s="32"/>
      <c r="J347" s="32"/>
      <c r="K347" s="32"/>
      <c r="L347" s="32"/>
      <c r="M347" s="33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1:27" x14ac:dyDescent="0.3">
      <c r="A348" s="54"/>
      <c r="B348" s="31"/>
      <c r="C348" s="31"/>
      <c r="D348" s="31"/>
      <c r="E348" s="32"/>
      <c r="F348" s="32"/>
      <c r="G348" s="32"/>
      <c r="H348" s="32"/>
      <c r="I348" s="32"/>
      <c r="J348" s="32"/>
      <c r="K348" s="32"/>
      <c r="L348" s="32"/>
      <c r="M348" s="33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 x14ac:dyDescent="0.3">
      <c r="A349" s="54"/>
      <c r="B349" s="31"/>
      <c r="C349" s="31"/>
      <c r="D349" s="31"/>
      <c r="E349" s="32"/>
      <c r="F349" s="32"/>
      <c r="G349" s="32"/>
      <c r="H349" s="32"/>
      <c r="I349" s="32"/>
      <c r="J349" s="32"/>
      <c r="K349" s="32"/>
      <c r="L349" s="32"/>
      <c r="M349" s="33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x14ac:dyDescent="0.3">
      <c r="A350" s="54"/>
      <c r="B350" s="31"/>
      <c r="C350" s="31"/>
      <c r="D350" s="31"/>
      <c r="E350" s="32"/>
      <c r="F350" s="32"/>
      <c r="G350" s="32"/>
      <c r="H350" s="32"/>
      <c r="I350" s="32"/>
      <c r="J350" s="32"/>
      <c r="K350" s="32"/>
      <c r="L350" s="32"/>
      <c r="M350" s="33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3">
      <c r="A351" s="54"/>
      <c r="B351" s="31"/>
      <c r="C351" s="31"/>
      <c r="D351" s="31"/>
      <c r="E351" s="32"/>
      <c r="F351" s="32"/>
      <c r="G351" s="32"/>
      <c r="H351" s="32"/>
      <c r="I351" s="32"/>
      <c r="J351" s="32"/>
      <c r="K351" s="32"/>
      <c r="L351" s="32"/>
      <c r="M351" s="33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3">
      <c r="A352" s="54"/>
      <c r="B352" s="31"/>
      <c r="C352" s="31"/>
      <c r="D352" s="31"/>
      <c r="E352" s="32"/>
      <c r="F352" s="32"/>
      <c r="G352" s="32"/>
      <c r="H352" s="32"/>
      <c r="I352" s="32"/>
      <c r="J352" s="32"/>
      <c r="K352" s="32"/>
      <c r="L352" s="32"/>
      <c r="M352" s="33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3">
      <c r="A353" s="54"/>
      <c r="B353" s="31"/>
      <c r="C353" s="31"/>
      <c r="D353" s="31"/>
      <c r="E353" s="32"/>
      <c r="F353" s="32"/>
      <c r="G353" s="32"/>
      <c r="H353" s="32"/>
      <c r="I353" s="32"/>
      <c r="J353" s="32"/>
      <c r="K353" s="32"/>
      <c r="L353" s="32"/>
      <c r="M353" s="33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3">
      <c r="A354" s="54"/>
      <c r="B354" s="31"/>
      <c r="C354" s="31"/>
      <c r="D354" s="31"/>
      <c r="E354" s="32"/>
      <c r="F354" s="32"/>
      <c r="G354" s="32"/>
      <c r="H354" s="32"/>
      <c r="I354" s="32"/>
      <c r="J354" s="32"/>
      <c r="K354" s="32"/>
      <c r="L354" s="32"/>
      <c r="M354" s="33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3">
      <c r="A355" s="54"/>
      <c r="B355" s="31"/>
      <c r="C355" s="31"/>
      <c r="D355" s="31"/>
      <c r="E355" s="32"/>
      <c r="F355" s="32"/>
      <c r="G355" s="32"/>
      <c r="H355" s="32"/>
      <c r="I355" s="32"/>
      <c r="J355" s="32"/>
      <c r="K355" s="32"/>
      <c r="L355" s="32"/>
      <c r="M355" s="33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3">
      <c r="A356" s="54"/>
      <c r="B356" s="31"/>
      <c r="C356" s="31"/>
      <c r="D356" s="31"/>
      <c r="E356" s="32"/>
      <c r="F356" s="32"/>
      <c r="G356" s="32"/>
      <c r="H356" s="32"/>
      <c r="I356" s="32"/>
      <c r="J356" s="32"/>
      <c r="K356" s="32"/>
      <c r="L356" s="32"/>
      <c r="M356" s="33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3">
      <c r="A357" s="54"/>
      <c r="B357" s="31"/>
      <c r="C357" s="31"/>
      <c r="D357" s="31"/>
      <c r="E357" s="32"/>
      <c r="F357" s="32"/>
      <c r="G357" s="32"/>
      <c r="H357" s="32"/>
      <c r="I357" s="32"/>
      <c r="J357" s="32"/>
      <c r="K357" s="32"/>
      <c r="L357" s="32"/>
      <c r="M357" s="33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x14ac:dyDescent="0.3">
      <c r="A358" s="54"/>
      <c r="B358" s="31"/>
      <c r="C358" s="31"/>
      <c r="D358" s="31"/>
      <c r="E358" s="32"/>
      <c r="F358" s="32"/>
      <c r="G358" s="32"/>
      <c r="H358" s="32"/>
      <c r="I358" s="32"/>
      <c r="J358" s="32"/>
      <c r="K358" s="32"/>
      <c r="L358" s="32"/>
      <c r="M358" s="33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1:27" x14ac:dyDescent="0.3">
      <c r="A359" s="54"/>
      <c r="B359" s="31"/>
      <c r="C359" s="31"/>
      <c r="D359" s="31"/>
      <c r="E359" s="32"/>
      <c r="F359" s="32"/>
      <c r="G359" s="32"/>
      <c r="H359" s="32"/>
      <c r="I359" s="32"/>
      <c r="J359" s="32"/>
      <c r="K359" s="32"/>
      <c r="L359" s="32"/>
      <c r="M359" s="33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 spans="1:27" x14ac:dyDescent="0.3">
      <c r="A360" s="54"/>
      <c r="B360" s="31"/>
      <c r="C360" s="31"/>
      <c r="D360" s="31"/>
      <c r="E360" s="32"/>
      <c r="F360" s="32"/>
      <c r="G360" s="32"/>
      <c r="H360" s="32"/>
      <c r="I360" s="32"/>
      <c r="J360" s="32"/>
      <c r="K360" s="32"/>
      <c r="L360" s="32"/>
      <c r="M360" s="33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 spans="1:27" x14ac:dyDescent="0.3">
      <c r="A361" s="54"/>
      <c r="B361" s="31"/>
      <c r="C361" s="31"/>
      <c r="D361" s="31"/>
      <c r="E361" s="32"/>
      <c r="F361" s="32"/>
      <c r="G361" s="32"/>
      <c r="H361" s="32"/>
      <c r="I361" s="32"/>
      <c r="J361" s="32"/>
      <c r="K361" s="32"/>
      <c r="L361" s="32"/>
      <c r="M361" s="33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 spans="1:27" x14ac:dyDescent="0.3">
      <c r="A362" s="54"/>
      <c r="B362" s="31"/>
      <c r="C362" s="31"/>
      <c r="D362" s="31"/>
      <c r="E362" s="32"/>
      <c r="F362" s="32"/>
      <c r="G362" s="32"/>
      <c r="H362" s="32"/>
      <c r="I362" s="32"/>
      <c r="J362" s="32"/>
      <c r="K362" s="32"/>
      <c r="L362" s="32"/>
      <c r="M362" s="33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 spans="1:27" x14ac:dyDescent="0.3">
      <c r="A363" s="54"/>
      <c r="B363" s="31"/>
      <c r="C363" s="31"/>
      <c r="D363" s="31"/>
      <c r="E363" s="32"/>
      <c r="F363" s="32"/>
      <c r="G363" s="32"/>
      <c r="H363" s="32"/>
      <c r="I363" s="32"/>
      <c r="J363" s="32"/>
      <c r="K363" s="32"/>
      <c r="L363" s="32"/>
      <c r="M363" s="33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1:27" x14ac:dyDescent="0.3">
      <c r="A364" s="54"/>
      <c r="B364" s="31"/>
      <c r="C364" s="31"/>
      <c r="D364" s="31"/>
      <c r="E364" s="32"/>
      <c r="F364" s="32"/>
      <c r="G364" s="32"/>
      <c r="H364" s="32"/>
      <c r="I364" s="32"/>
      <c r="J364" s="32"/>
      <c r="K364" s="32"/>
      <c r="L364" s="32"/>
      <c r="M364" s="33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 spans="1:27" x14ac:dyDescent="0.3">
      <c r="A365" s="54"/>
      <c r="B365" s="31"/>
      <c r="C365" s="31"/>
      <c r="D365" s="31"/>
      <c r="E365" s="32"/>
      <c r="F365" s="32"/>
      <c r="G365" s="32"/>
      <c r="H365" s="32"/>
      <c r="I365" s="32"/>
      <c r="J365" s="32"/>
      <c r="K365" s="32"/>
      <c r="L365" s="32"/>
      <c r="M365" s="33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 spans="1:27" x14ac:dyDescent="0.3">
      <c r="A366" s="54"/>
      <c r="B366" s="31"/>
      <c r="C366" s="31"/>
      <c r="D366" s="31"/>
      <c r="E366" s="32"/>
      <c r="F366" s="32"/>
      <c r="G366" s="32"/>
      <c r="H366" s="32"/>
      <c r="I366" s="32"/>
      <c r="J366" s="32"/>
      <c r="K366" s="32"/>
      <c r="L366" s="32"/>
      <c r="M366" s="33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1:27" x14ac:dyDescent="0.3">
      <c r="A367" s="54"/>
      <c r="B367" s="31"/>
      <c r="C367" s="31"/>
      <c r="D367" s="31"/>
      <c r="E367" s="32"/>
      <c r="F367" s="32"/>
      <c r="G367" s="32"/>
      <c r="H367" s="32"/>
      <c r="I367" s="32"/>
      <c r="J367" s="32"/>
      <c r="K367" s="32"/>
      <c r="L367" s="32"/>
      <c r="M367" s="33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 spans="1:27" x14ac:dyDescent="0.3">
      <c r="A368" s="54"/>
      <c r="B368" s="31"/>
      <c r="C368" s="31"/>
      <c r="D368" s="31"/>
      <c r="E368" s="32"/>
      <c r="F368" s="32"/>
      <c r="G368" s="32"/>
      <c r="H368" s="32"/>
      <c r="I368" s="32"/>
      <c r="J368" s="32"/>
      <c r="K368" s="32"/>
      <c r="L368" s="32"/>
      <c r="M368" s="33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 spans="1:27" x14ac:dyDescent="0.3">
      <c r="A369" s="54"/>
      <c r="B369" s="31"/>
      <c r="C369" s="31"/>
      <c r="D369" s="31"/>
      <c r="E369" s="32"/>
      <c r="F369" s="32"/>
      <c r="G369" s="32"/>
      <c r="H369" s="32"/>
      <c r="I369" s="32"/>
      <c r="J369" s="32"/>
      <c r="K369" s="32"/>
      <c r="L369" s="32"/>
      <c r="M369" s="33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1:27" x14ac:dyDescent="0.3">
      <c r="A370" s="54"/>
      <c r="B370" s="31"/>
      <c r="C370" s="31"/>
      <c r="D370" s="31"/>
      <c r="E370" s="32"/>
      <c r="F370" s="32"/>
      <c r="G370" s="32"/>
      <c r="H370" s="32"/>
      <c r="I370" s="32"/>
      <c r="J370" s="32"/>
      <c r="K370" s="32"/>
      <c r="L370" s="32"/>
      <c r="M370" s="33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1:27" x14ac:dyDescent="0.3">
      <c r="A371" s="54"/>
      <c r="B371" s="31"/>
      <c r="C371" s="31"/>
      <c r="D371" s="31"/>
      <c r="E371" s="32"/>
      <c r="F371" s="32"/>
      <c r="G371" s="32"/>
      <c r="H371" s="32"/>
      <c r="I371" s="32"/>
      <c r="J371" s="32"/>
      <c r="K371" s="32"/>
      <c r="L371" s="32"/>
      <c r="M371" s="33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1:27" x14ac:dyDescent="0.3">
      <c r="A372" s="54"/>
      <c r="B372" s="31"/>
      <c r="C372" s="31"/>
      <c r="D372" s="31"/>
      <c r="E372" s="32"/>
      <c r="F372" s="32"/>
      <c r="G372" s="32"/>
      <c r="H372" s="32"/>
      <c r="I372" s="32"/>
      <c r="J372" s="32"/>
      <c r="K372" s="32"/>
      <c r="L372" s="32"/>
      <c r="M372" s="33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1:27" x14ac:dyDescent="0.3">
      <c r="A373" s="54"/>
      <c r="B373" s="31"/>
      <c r="C373" s="31"/>
      <c r="D373" s="31"/>
      <c r="E373" s="32"/>
      <c r="F373" s="32"/>
      <c r="G373" s="32"/>
      <c r="H373" s="32"/>
      <c r="I373" s="32"/>
      <c r="J373" s="32"/>
      <c r="K373" s="32"/>
      <c r="L373" s="32"/>
      <c r="M373" s="33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 spans="1:27" x14ac:dyDescent="0.3">
      <c r="A374" s="54"/>
      <c r="B374" s="31"/>
      <c r="C374" s="31"/>
      <c r="D374" s="31"/>
      <c r="E374" s="32"/>
      <c r="F374" s="32"/>
      <c r="G374" s="32"/>
      <c r="H374" s="32"/>
      <c r="I374" s="32"/>
      <c r="J374" s="32"/>
      <c r="K374" s="32"/>
      <c r="L374" s="32"/>
      <c r="M374" s="33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1:27" x14ac:dyDescent="0.3">
      <c r="A375" s="54"/>
      <c r="B375" s="31"/>
      <c r="C375" s="31"/>
      <c r="D375" s="31"/>
      <c r="E375" s="32"/>
      <c r="F375" s="32"/>
      <c r="G375" s="32"/>
      <c r="H375" s="32"/>
      <c r="I375" s="32"/>
      <c r="J375" s="32"/>
      <c r="K375" s="32"/>
      <c r="L375" s="32"/>
      <c r="M375" s="33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7" x14ac:dyDescent="0.3">
      <c r="A376" s="54"/>
      <c r="B376" s="31"/>
      <c r="C376" s="31"/>
      <c r="D376" s="31"/>
      <c r="E376" s="32"/>
      <c r="F376" s="32"/>
      <c r="G376" s="32"/>
      <c r="H376" s="32"/>
      <c r="I376" s="32"/>
      <c r="J376" s="32"/>
      <c r="K376" s="32"/>
      <c r="L376" s="32"/>
      <c r="M376" s="33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1:27" x14ac:dyDescent="0.3">
      <c r="A377" s="54"/>
      <c r="B377" s="31"/>
      <c r="C377" s="31"/>
      <c r="D377" s="31"/>
      <c r="E377" s="32"/>
      <c r="F377" s="32"/>
      <c r="G377" s="32"/>
      <c r="H377" s="32"/>
      <c r="I377" s="32"/>
      <c r="J377" s="32"/>
      <c r="K377" s="32"/>
      <c r="L377" s="32"/>
      <c r="M377" s="33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1:27" x14ac:dyDescent="0.3">
      <c r="A378" s="54"/>
      <c r="B378" s="31"/>
      <c r="C378" s="31"/>
      <c r="D378" s="31"/>
      <c r="E378" s="32"/>
      <c r="F378" s="32"/>
      <c r="G378" s="32"/>
      <c r="H378" s="32"/>
      <c r="I378" s="32"/>
      <c r="J378" s="32"/>
      <c r="K378" s="32"/>
      <c r="L378" s="32"/>
      <c r="M378" s="33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1:27" x14ac:dyDescent="0.3">
      <c r="A379" s="54"/>
      <c r="B379" s="31"/>
      <c r="C379" s="31"/>
      <c r="D379" s="31"/>
      <c r="E379" s="32"/>
      <c r="F379" s="32"/>
      <c r="G379" s="32"/>
      <c r="H379" s="32"/>
      <c r="I379" s="32"/>
      <c r="J379" s="32"/>
      <c r="K379" s="32"/>
      <c r="L379" s="32"/>
      <c r="M379" s="33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1:27" x14ac:dyDescent="0.3">
      <c r="A380" s="54"/>
      <c r="B380" s="31"/>
      <c r="C380" s="31"/>
      <c r="D380" s="31"/>
      <c r="E380" s="32"/>
      <c r="F380" s="32"/>
      <c r="G380" s="32"/>
      <c r="H380" s="32"/>
      <c r="I380" s="32"/>
      <c r="J380" s="32"/>
      <c r="K380" s="32"/>
      <c r="L380" s="32"/>
      <c r="M380" s="33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1:27" x14ac:dyDescent="0.3">
      <c r="A381" s="54"/>
      <c r="B381" s="31"/>
      <c r="C381" s="31"/>
      <c r="D381" s="31"/>
      <c r="E381" s="32"/>
      <c r="F381" s="32"/>
      <c r="G381" s="32"/>
      <c r="H381" s="32"/>
      <c r="I381" s="32"/>
      <c r="J381" s="32"/>
      <c r="K381" s="32"/>
      <c r="L381" s="32"/>
      <c r="M381" s="33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</sheetData>
  <mergeCells count="7">
    <mergeCell ref="N1:P1"/>
    <mergeCell ref="Q1:S1"/>
    <mergeCell ref="A1:A2"/>
    <mergeCell ref="B1:D1"/>
    <mergeCell ref="E1:G1"/>
    <mergeCell ref="H1:J1"/>
    <mergeCell ref="K1:M1"/>
  </mergeCells>
  <printOptions gridLines="1"/>
  <pageMargins left="0.25" right="0.25" top="0.5" bottom="0.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J191"/>
  <sheetViews>
    <sheetView topLeftCell="A19" zoomScale="110" zoomScaleNormal="110" workbookViewId="0">
      <pane xSplit="1" topLeftCell="B1" activePane="topRight" state="frozen"/>
      <selection pane="topRight" activeCell="J3" sqref="J3:K3"/>
    </sheetView>
  </sheetViews>
  <sheetFormatPr defaultRowHeight="14.4" x14ac:dyDescent="0.3"/>
  <cols>
    <col min="1" max="1" width="10.21875" customWidth="1"/>
    <col min="2" max="2" width="10" customWidth="1"/>
    <col min="3" max="3" width="10.21875" style="9" customWidth="1"/>
    <col min="4" max="4" width="9.44140625" customWidth="1"/>
    <col min="5" max="5" width="10.21875" style="9" customWidth="1"/>
    <col min="6" max="6" width="10.21875" customWidth="1"/>
    <col min="7" max="7" width="10.77734375" style="9" customWidth="1"/>
    <col min="8" max="8" width="9.6640625" customWidth="1"/>
    <col min="9" max="9" width="10.33203125" style="9" customWidth="1"/>
    <col min="10" max="10" width="9.6640625" customWidth="1"/>
    <col min="11" max="11" width="10.21875" style="9" customWidth="1"/>
    <col min="13" max="13" width="15.21875" style="17" customWidth="1"/>
    <col min="14" max="14" width="16.88671875" style="17" customWidth="1"/>
    <col min="15" max="15" width="15.109375" style="17" customWidth="1"/>
  </cols>
  <sheetData>
    <row r="1" spans="1:36" ht="46.5" customHeight="1" x14ac:dyDescent="0.3">
      <c r="A1" s="34"/>
      <c r="B1" s="272" t="s">
        <v>1</v>
      </c>
      <c r="C1" s="272"/>
      <c r="D1" s="239" t="s">
        <v>2</v>
      </c>
      <c r="E1" s="239"/>
      <c r="F1" s="273" t="s">
        <v>3</v>
      </c>
      <c r="G1" s="274"/>
      <c r="H1" s="273" t="s">
        <v>56</v>
      </c>
      <c r="I1" s="274"/>
      <c r="J1" s="273" t="s">
        <v>4</v>
      </c>
      <c r="K1" s="274"/>
      <c r="L1" s="40" t="s">
        <v>79</v>
      </c>
      <c r="M1" s="138" t="s">
        <v>89</v>
      </c>
      <c r="N1" s="138" t="s">
        <v>88</v>
      </c>
      <c r="O1" s="138" t="s">
        <v>87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x14ac:dyDescent="0.3">
      <c r="A2" s="36" t="s">
        <v>43</v>
      </c>
      <c r="B2" s="275" t="s">
        <v>55</v>
      </c>
      <c r="C2" s="276"/>
      <c r="D2" s="275" t="s">
        <v>55</v>
      </c>
      <c r="E2" s="276"/>
      <c r="F2" s="275" t="s">
        <v>55</v>
      </c>
      <c r="G2" s="276"/>
      <c r="H2" s="275" t="s">
        <v>55</v>
      </c>
      <c r="I2" s="276"/>
      <c r="J2" s="275" t="s">
        <v>55</v>
      </c>
      <c r="K2" s="276"/>
      <c r="L2" s="81" t="s">
        <v>84</v>
      </c>
      <c r="M2" s="35" t="s">
        <v>55</v>
      </c>
      <c r="N2" s="35" t="s">
        <v>55</v>
      </c>
      <c r="O2" s="35" t="s">
        <v>55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s="22" customFormat="1" x14ac:dyDescent="0.3">
      <c r="A3" s="129" t="s">
        <v>5</v>
      </c>
      <c r="B3" s="268">
        <f>'2017 Responses'!D3</f>
        <v>0</v>
      </c>
      <c r="C3" s="269"/>
      <c r="D3" s="268">
        <f>'2017 Responses'!G3</f>
        <v>0</v>
      </c>
      <c r="E3" s="269"/>
      <c r="F3" s="268">
        <f>'2017 Responses'!J3</f>
        <v>0</v>
      </c>
      <c r="G3" s="269"/>
      <c r="H3" s="268">
        <f>'2017 Responses'!M3</f>
        <v>0</v>
      </c>
      <c r="I3" s="269"/>
      <c r="J3" s="268">
        <f>'2017 Responses'!P3</f>
        <v>0</v>
      </c>
      <c r="K3" s="269"/>
      <c r="L3" s="130">
        <f>'2017 Responses'!S3</f>
        <v>14117</v>
      </c>
      <c r="M3" s="126" t="str">
        <f t="shared" ref="M3:M41" si="0">IFERROR(SUM((B3-F3)/B3),"No Appeals")</f>
        <v>No Appeals</v>
      </c>
      <c r="N3" s="131">
        <f>SUM((B3+D3+H3)/L3)</f>
        <v>0</v>
      </c>
      <c r="O3" s="107" t="str">
        <f t="shared" ref="O3:O40" si="1">IFERROR(SUM(J3/B3), "No Appeals")</f>
        <v>No Appeals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x14ac:dyDescent="0.3">
      <c r="A4" s="5" t="s">
        <v>6</v>
      </c>
      <c r="B4" s="262">
        <f>'2017 Responses'!D4</f>
        <v>46</v>
      </c>
      <c r="C4" s="263"/>
      <c r="D4" s="262">
        <f>'2017 Responses'!G4</f>
        <v>0</v>
      </c>
      <c r="E4" s="263"/>
      <c r="F4" s="262">
        <f>'2017 Responses'!J4</f>
        <v>17</v>
      </c>
      <c r="G4" s="263"/>
      <c r="H4" s="262">
        <f>'2017 Responses'!M4</f>
        <v>0</v>
      </c>
      <c r="I4" s="263"/>
      <c r="J4" s="262">
        <f>'2017 Responses'!P4</f>
        <v>1</v>
      </c>
      <c r="K4" s="263"/>
      <c r="L4" s="84">
        <f>'2017 Responses'!S4</f>
        <v>14582</v>
      </c>
      <c r="M4" s="127">
        <f t="shared" si="0"/>
        <v>0.63043478260869568</v>
      </c>
      <c r="N4" s="112">
        <f t="shared" ref="N4:N41" si="2">SUM((B4+D4+H4)/L4)</f>
        <v>3.1545741324921135E-3</v>
      </c>
      <c r="O4" s="110">
        <f t="shared" si="1"/>
        <v>2.1739130434782608E-2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s="22" customFormat="1" x14ac:dyDescent="0.3">
      <c r="A5" s="37" t="s">
        <v>7</v>
      </c>
      <c r="B5" s="260">
        <f>'2017 Responses'!D5</f>
        <v>21</v>
      </c>
      <c r="C5" s="261"/>
      <c r="D5" s="260">
        <f>'2017 Responses'!G5</f>
        <v>0</v>
      </c>
      <c r="E5" s="261"/>
      <c r="F5" s="260">
        <f>'2017 Responses'!J5</f>
        <v>12</v>
      </c>
      <c r="G5" s="261"/>
      <c r="H5" s="260">
        <f>'2017 Responses'!M5</f>
        <v>9</v>
      </c>
      <c r="I5" s="261"/>
      <c r="J5" s="260">
        <f>'2017 Responses'!P5</f>
        <v>6</v>
      </c>
      <c r="K5" s="261"/>
      <c r="L5" s="82">
        <f>'2017 Responses'!S5</f>
        <v>77581</v>
      </c>
      <c r="M5" s="128">
        <f t="shared" si="0"/>
        <v>0.42857142857142855</v>
      </c>
      <c r="N5" s="111">
        <f t="shared" si="2"/>
        <v>3.8669261803792168E-4</v>
      </c>
      <c r="O5" s="107">
        <f t="shared" si="1"/>
        <v>0.2857142857142857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x14ac:dyDescent="0.3">
      <c r="A6" s="5" t="s">
        <v>8</v>
      </c>
      <c r="B6" s="262">
        <f>'2017 Responses'!D6</f>
        <v>67</v>
      </c>
      <c r="C6" s="263"/>
      <c r="D6" s="262">
        <f>'2017 Responses'!G6</f>
        <v>0</v>
      </c>
      <c r="E6" s="263"/>
      <c r="F6" s="262">
        <f>'2017 Responses'!J6</f>
        <v>50</v>
      </c>
      <c r="G6" s="263"/>
      <c r="H6" s="262">
        <f>'2017 Responses'!M6</f>
        <v>7</v>
      </c>
      <c r="I6" s="263"/>
      <c r="J6" s="262">
        <f>'2017 Responses'!P6</f>
        <v>3</v>
      </c>
      <c r="K6" s="263"/>
      <c r="L6" s="84">
        <f>'2017 Responses'!S6</f>
        <v>45889</v>
      </c>
      <c r="M6" s="127">
        <f t="shared" si="0"/>
        <v>0.2537313432835821</v>
      </c>
      <c r="N6" s="112">
        <f t="shared" si="2"/>
        <v>1.6125868944627253E-3</v>
      </c>
      <c r="O6" s="110">
        <f t="shared" si="1"/>
        <v>4.4776119402985072E-2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22" customFormat="1" x14ac:dyDescent="0.3">
      <c r="A7" s="37" t="s">
        <v>9</v>
      </c>
      <c r="B7" s="260">
        <f>'2017 Responses'!D7</f>
        <v>56</v>
      </c>
      <c r="C7" s="261"/>
      <c r="D7" s="260">
        <f>'2017 Responses'!G7</f>
        <v>1</v>
      </c>
      <c r="E7" s="261"/>
      <c r="F7" s="260">
        <f>'2017 Responses'!J7</f>
        <v>40</v>
      </c>
      <c r="G7" s="261"/>
      <c r="H7" s="260">
        <f>'2017 Responses'!M7</f>
        <v>14</v>
      </c>
      <c r="I7" s="261"/>
      <c r="J7" s="260">
        <f>'2017 Responses'!P7</f>
        <v>8</v>
      </c>
      <c r="K7" s="261"/>
      <c r="L7" s="82">
        <f>'2017 Responses'!S7</f>
        <v>49861</v>
      </c>
      <c r="M7" s="128">
        <f t="shared" si="0"/>
        <v>0.2857142857142857</v>
      </c>
      <c r="N7" s="111">
        <f t="shared" si="2"/>
        <v>1.4239586049216823E-3</v>
      </c>
      <c r="O7" s="107">
        <f t="shared" si="1"/>
        <v>0.14285714285714285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x14ac:dyDescent="0.3">
      <c r="A8" s="5" t="s">
        <v>10</v>
      </c>
      <c r="B8" s="262">
        <f>'2017 Responses'!D8</f>
        <v>397</v>
      </c>
      <c r="C8" s="263"/>
      <c r="D8" s="262">
        <f>'2017 Responses'!G8</f>
        <v>106</v>
      </c>
      <c r="E8" s="263"/>
      <c r="F8" s="262">
        <f>'2017 Responses'!J8</f>
        <v>128</v>
      </c>
      <c r="G8" s="263"/>
      <c r="H8" s="262">
        <f>'2017 Responses'!M8</f>
        <v>6</v>
      </c>
      <c r="I8" s="263"/>
      <c r="J8" s="262">
        <f>'2017 Responses'!P8</f>
        <v>34</v>
      </c>
      <c r="K8" s="263"/>
      <c r="L8" s="84">
        <f>'2017 Responses'!S8</f>
        <v>175810</v>
      </c>
      <c r="M8" s="127">
        <f t="shared" si="0"/>
        <v>0.67758186397984888</v>
      </c>
      <c r="N8" s="112">
        <f t="shared" si="2"/>
        <v>2.8951709231556794E-3</v>
      </c>
      <c r="O8" s="110">
        <f t="shared" si="1"/>
        <v>8.5642317380352648E-2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22" customFormat="1" x14ac:dyDescent="0.3">
      <c r="A9" s="129" t="s">
        <v>11</v>
      </c>
      <c r="B9" s="268">
        <f>'2017 Responses'!D9</f>
        <v>0</v>
      </c>
      <c r="C9" s="269"/>
      <c r="D9" s="268">
        <f>'2017 Responses'!G9</f>
        <v>0</v>
      </c>
      <c r="E9" s="269"/>
      <c r="F9" s="268">
        <f>'2017 Responses'!J9</f>
        <v>0</v>
      </c>
      <c r="G9" s="269"/>
      <c r="H9" s="268">
        <f>'2017 Responses'!M9</f>
        <v>0</v>
      </c>
      <c r="I9" s="269"/>
      <c r="J9" s="268">
        <f>'2017 Responses'!P9</f>
        <v>0</v>
      </c>
      <c r="K9" s="269"/>
      <c r="L9" s="130">
        <f>'2017 Responses'!S9</f>
        <v>5718</v>
      </c>
      <c r="M9" s="126" t="str">
        <f t="shared" si="0"/>
        <v>No Appeals</v>
      </c>
      <c r="N9" s="131">
        <f t="shared" si="2"/>
        <v>0</v>
      </c>
      <c r="O9" s="107" t="str">
        <f t="shared" si="1"/>
        <v>No Appeals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x14ac:dyDescent="0.3">
      <c r="A10" s="5" t="s">
        <v>12</v>
      </c>
      <c r="B10" s="262">
        <f>'2017 Responses'!D10</f>
        <v>46</v>
      </c>
      <c r="C10" s="263"/>
      <c r="D10" s="262">
        <f>'2017 Responses'!G10</f>
        <v>0</v>
      </c>
      <c r="E10" s="263"/>
      <c r="F10" s="262">
        <f>'2017 Responses'!J10</f>
        <v>46</v>
      </c>
      <c r="G10" s="263"/>
      <c r="H10" s="262">
        <f>'2017 Responses'!M10</f>
        <v>2</v>
      </c>
      <c r="I10" s="263"/>
      <c r="J10" s="262">
        <f>'2017 Responses'!P10</f>
        <v>5</v>
      </c>
      <c r="K10" s="263"/>
      <c r="L10" s="84">
        <f>'2017 Responses'!S10</f>
        <v>59081</v>
      </c>
      <c r="M10" s="127">
        <f t="shared" si="0"/>
        <v>0</v>
      </c>
      <c r="N10" s="112">
        <f t="shared" si="2"/>
        <v>8.1244393290567192E-4</v>
      </c>
      <c r="O10" s="110">
        <f t="shared" si="1"/>
        <v>0.10869565217391304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22" customFormat="1" x14ac:dyDescent="0.3">
      <c r="A11" s="37" t="s">
        <v>13</v>
      </c>
      <c r="B11" s="260">
        <f>'2017 Responses'!D11</f>
        <v>16</v>
      </c>
      <c r="C11" s="261"/>
      <c r="D11" s="260">
        <f>'2017 Responses'!G11</f>
        <v>0</v>
      </c>
      <c r="E11" s="261"/>
      <c r="F11" s="260">
        <f>'2017 Responses'!J11</f>
        <v>11</v>
      </c>
      <c r="G11" s="261"/>
      <c r="H11" s="260">
        <f>'2017 Responses'!M11</f>
        <v>4</v>
      </c>
      <c r="I11" s="261"/>
      <c r="J11" s="260">
        <f>'2017 Responses'!P11</f>
        <v>0</v>
      </c>
      <c r="K11" s="261"/>
      <c r="L11" s="82">
        <f>'2017 Responses'!S11</f>
        <v>27444</v>
      </c>
      <c r="M11" s="128">
        <f t="shared" si="0"/>
        <v>0.3125</v>
      </c>
      <c r="N11" s="111">
        <f t="shared" si="2"/>
        <v>7.2875674099985425E-4</v>
      </c>
      <c r="O11" s="107">
        <f t="shared" si="1"/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x14ac:dyDescent="0.3">
      <c r="A12" s="5" t="s">
        <v>14</v>
      </c>
      <c r="B12" s="262">
        <f>'2017 Responses'!D12</f>
        <v>7</v>
      </c>
      <c r="C12" s="263"/>
      <c r="D12" s="262">
        <f>'2017 Responses'!G12</f>
        <v>0</v>
      </c>
      <c r="E12" s="263"/>
      <c r="F12" s="262">
        <f>'2017 Responses'!J12</f>
        <v>4</v>
      </c>
      <c r="G12" s="263"/>
      <c r="H12" s="262">
        <f>'2017 Responses'!M12</f>
        <v>0</v>
      </c>
      <c r="I12" s="263"/>
      <c r="J12" s="262">
        <f>'2017 Responses'!P12</f>
        <v>0</v>
      </c>
      <c r="K12" s="263"/>
      <c r="L12" s="84">
        <f>'2017 Responses'!S12</f>
        <v>9215</v>
      </c>
      <c r="M12" s="127">
        <f t="shared" si="0"/>
        <v>0.42857142857142855</v>
      </c>
      <c r="N12" s="112">
        <f t="shared" si="2"/>
        <v>7.5963103635377099E-4</v>
      </c>
      <c r="O12" s="110">
        <f t="shared" si="1"/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22" customFormat="1" x14ac:dyDescent="0.3">
      <c r="A13" s="37" t="s">
        <v>42</v>
      </c>
      <c r="B13" s="260">
        <f>'2017 Responses'!D13</f>
        <v>22</v>
      </c>
      <c r="C13" s="261"/>
      <c r="D13" s="260">
        <f>'2017 Responses'!G13</f>
        <v>0</v>
      </c>
      <c r="E13" s="261"/>
      <c r="F13" s="260">
        <f>'2017 Responses'!J13</f>
        <v>20</v>
      </c>
      <c r="G13" s="261"/>
      <c r="H13" s="260">
        <f>'2017 Responses'!M13</f>
        <v>2</v>
      </c>
      <c r="I13" s="261"/>
      <c r="J13" s="260">
        <f>'2017 Responses'!P13</f>
        <v>5</v>
      </c>
      <c r="K13" s="261"/>
      <c r="L13" s="82">
        <f>'2017 Responses'!S13</f>
        <v>33268</v>
      </c>
      <c r="M13" s="128">
        <f t="shared" si="0"/>
        <v>9.0909090909090912E-2</v>
      </c>
      <c r="N13" s="111">
        <f t="shared" si="2"/>
        <v>7.214139713839125E-4</v>
      </c>
      <c r="O13" s="107">
        <f t="shared" si="1"/>
        <v>0.22727272727272727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x14ac:dyDescent="0.3">
      <c r="A14" s="122" t="s">
        <v>15</v>
      </c>
      <c r="B14" s="264">
        <f>'2017 Responses'!D14</f>
        <v>0</v>
      </c>
      <c r="C14" s="265"/>
      <c r="D14" s="264">
        <f>'2017 Responses'!G14</f>
        <v>0</v>
      </c>
      <c r="E14" s="265"/>
      <c r="F14" s="264">
        <f>'2017 Responses'!J14</f>
        <v>0</v>
      </c>
      <c r="G14" s="265"/>
      <c r="H14" s="264">
        <f>'2017 Responses'!M14</f>
        <v>0</v>
      </c>
      <c r="I14" s="265"/>
      <c r="J14" s="264">
        <f>'2017 Responses'!P14</f>
        <v>0</v>
      </c>
      <c r="K14" s="265"/>
      <c r="L14" s="123">
        <f>'2017 Responses'!S14</f>
        <v>3604</v>
      </c>
      <c r="M14" s="125" t="str">
        <f t="shared" si="0"/>
        <v>No Appeals</v>
      </c>
      <c r="N14" s="124">
        <f t="shared" si="2"/>
        <v>0</v>
      </c>
      <c r="O14" s="110" t="str">
        <f t="shared" si="1"/>
        <v>No Appeals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22" customFormat="1" x14ac:dyDescent="0.3">
      <c r="A15" s="37" t="s">
        <v>16</v>
      </c>
      <c r="B15" s="260">
        <f>'2017 Responses'!D15</f>
        <v>168</v>
      </c>
      <c r="C15" s="261"/>
      <c r="D15" s="260">
        <f>'2017 Responses'!G15</f>
        <v>3</v>
      </c>
      <c r="E15" s="261"/>
      <c r="F15" s="260">
        <f>'2017 Responses'!J15</f>
        <v>62</v>
      </c>
      <c r="G15" s="261"/>
      <c r="H15" s="260">
        <f>'2017 Responses'!M15</f>
        <v>6</v>
      </c>
      <c r="I15" s="261"/>
      <c r="J15" s="260">
        <f>'2017 Responses'!P15</f>
        <v>8</v>
      </c>
      <c r="K15" s="261"/>
      <c r="L15" s="82">
        <f>'2017 Responses'!S15</f>
        <v>58803</v>
      </c>
      <c r="M15" s="128">
        <f t="shared" si="0"/>
        <v>0.63095238095238093</v>
      </c>
      <c r="N15" s="111">
        <f t="shared" si="2"/>
        <v>3.0100505076271619E-3</v>
      </c>
      <c r="O15" s="107">
        <f t="shared" si="1"/>
        <v>4.7619047619047616E-2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x14ac:dyDescent="0.3">
      <c r="A16" s="5" t="s">
        <v>17</v>
      </c>
      <c r="B16" s="262">
        <f>'2017 Responses'!D16</f>
        <v>41</v>
      </c>
      <c r="C16" s="263"/>
      <c r="D16" s="262">
        <f>'2017 Responses'!G16</f>
        <v>0</v>
      </c>
      <c r="E16" s="263"/>
      <c r="F16" s="262">
        <f>'2017 Responses'!J16</f>
        <v>40</v>
      </c>
      <c r="G16" s="263"/>
      <c r="H16" s="262">
        <f>'2017 Responses'!M16</f>
        <v>0</v>
      </c>
      <c r="I16" s="263"/>
      <c r="J16" s="262">
        <f>'2017 Responses'!P16</f>
        <v>22</v>
      </c>
      <c r="K16" s="263"/>
      <c r="L16" s="84">
        <f>'2017 Responses'!S16</f>
        <v>60965</v>
      </c>
      <c r="M16" s="127">
        <f t="shared" si="0"/>
        <v>2.4390243902439025E-2</v>
      </c>
      <c r="N16" s="112">
        <f t="shared" si="2"/>
        <v>6.7251701796112529E-4</v>
      </c>
      <c r="O16" s="110">
        <f t="shared" si="1"/>
        <v>0.53658536585365857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22" customFormat="1" x14ac:dyDescent="0.3">
      <c r="A17" s="37" t="s">
        <v>18</v>
      </c>
      <c r="B17" s="260">
        <f>'2017 Responses'!D17</f>
        <v>88</v>
      </c>
      <c r="C17" s="261"/>
      <c r="D17" s="260">
        <f>'2017 Responses'!G17</f>
        <v>2</v>
      </c>
      <c r="E17" s="261"/>
      <c r="F17" s="260">
        <f>'2017 Responses'!J17</f>
        <v>72</v>
      </c>
      <c r="G17" s="261"/>
      <c r="H17" s="260">
        <f>'2017 Responses'!M17</f>
        <v>6</v>
      </c>
      <c r="I17" s="261"/>
      <c r="J17" s="260">
        <f>'2017 Responses'!P17</f>
        <v>21</v>
      </c>
      <c r="K17" s="261"/>
      <c r="L17" s="82">
        <f>'2017 Responses'!S17</f>
        <v>51360</v>
      </c>
      <c r="M17" s="128">
        <f t="shared" si="0"/>
        <v>0.18181818181818182</v>
      </c>
      <c r="N17" s="111">
        <f t="shared" si="2"/>
        <v>1.869158878504673E-3</v>
      </c>
      <c r="O17" s="107">
        <f t="shared" si="1"/>
        <v>0.23863636363636365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x14ac:dyDescent="0.3">
      <c r="A18" s="5" t="s">
        <v>19</v>
      </c>
      <c r="B18" s="262">
        <f>'2017 Responses'!D18</f>
        <v>44</v>
      </c>
      <c r="C18" s="263"/>
      <c r="D18" s="262">
        <f>'2017 Responses'!G18</f>
        <v>0</v>
      </c>
      <c r="E18" s="263"/>
      <c r="F18" s="262">
        <f>'2017 Responses'!J18</f>
        <v>12</v>
      </c>
      <c r="G18" s="263"/>
      <c r="H18" s="262">
        <f>'2017 Responses'!M18</f>
        <v>0</v>
      </c>
      <c r="I18" s="263"/>
      <c r="J18" s="262">
        <f>'2017 Responses'!P18</f>
        <v>3</v>
      </c>
      <c r="K18" s="263"/>
      <c r="L18" s="84">
        <f>'2017 Responses'!S18</f>
        <v>30329</v>
      </c>
      <c r="M18" s="127">
        <f t="shared" si="0"/>
        <v>0.72727272727272729</v>
      </c>
      <c r="N18" s="112">
        <f t="shared" si="2"/>
        <v>1.4507567015068087E-3</v>
      </c>
      <c r="O18" s="110">
        <f t="shared" si="1"/>
        <v>6.8181818181818177E-2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22" customFormat="1" x14ac:dyDescent="0.3">
      <c r="A19" s="37" t="s">
        <v>44</v>
      </c>
      <c r="B19" s="260">
        <f>'2017 Responses'!D19</f>
        <v>2995</v>
      </c>
      <c r="C19" s="261"/>
      <c r="D19" s="260">
        <f>'2017 Responses'!G19</f>
        <v>533</v>
      </c>
      <c r="E19" s="261"/>
      <c r="F19" s="260">
        <f>'2017 Responses'!J19</f>
        <v>1789</v>
      </c>
      <c r="G19" s="261"/>
      <c r="H19" s="260">
        <f>'2017 Responses'!M19</f>
        <v>200</v>
      </c>
      <c r="I19" s="261"/>
      <c r="J19" s="260">
        <f>'2017 Responses'!P19</f>
        <v>327</v>
      </c>
      <c r="K19" s="261"/>
      <c r="L19" s="82">
        <f>'2017 Responses'!S19</f>
        <v>709489</v>
      </c>
      <c r="M19" s="128">
        <f t="shared" si="0"/>
        <v>0.40267111853088483</v>
      </c>
      <c r="N19" s="111">
        <f t="shared" si="2"/>
        <v>5.2544859751173026E-3</v>
      </c>
      <c r="O19" s="107">
        <f t="shared" si="1"/>
        <v>0.10918196994991652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x14ac:dyDescent="0.3">
      <c r="A20" s="5" t="s">
        <v>20</v>
      </c>
      <c r="B20" s="262">
        <f>'2017 Responses'!D20</f>
        <v>133</v>
      </c>
      <c r="C20" s="263"/>
      <c r="D20" s="262">
        <f>'2017 Responses'!G20</f>
        <v>0</v>
      </c>
      <c r="E20" s="263"/>
      <c r="F20" s="262">
        <f>'2017 Responses'!J20</f>
        <v>60</v>
      </c>
      <c r="G20" s="263"/>
      <c r="H20" s="262">
        <f>'2017 Responses'!M20</f>
        <v>17</v>
      </c>
      <c r="I20" s="263"/>
      <c r="J20" s="262">
        <f>'2017 Responses'!P20</f>
        <v>1</v>
      </c>
      <c r="K20" s="263"/>
      <c r="L20" s="84">
        <f>'2017 Responses'!S20</f>
        <v>119249</v>
      </c>
      <c r="M20" s="127">
        <f t="shared" si="0"/>
        <v>0.54887218045112784</v>
      </c>
      <c r="N20" s="112">
        <f t="shared" si="2"/>
        <v>1.2578721834145359E-3</v>
      </c>
      <c r="O20" s="110">
        <f t="shared" si="1"/>
        <v>7.5187969924812026E-3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22" customFormat="1" x14ac:dyDescent="0.3">
      <c r="A21" s="37" t="s">
        <v>21</v>
      </c>
      <c r="B21" s="260">
        <f>'2017 Responses'!D21</f>
        <v>54</v>
      </c>
      <c r="C21" s="261"/>
      <c r="D21" s="260">
        <f>'2017 Responses'!G21</f>
        <v>0</v>
      </c>
      <c r="E21" s="261"/>
      <c r="F21" s="260">
        <f>'2017 Responses'!J21</f>
        <v>40</v>
      </c>
      <c r="G21" s="261"/>
      <c r="H21" s="260">
        <f>'2017 Responses'!M21</f>
        <v>2</v>
      </c>
      <c r="I21" s="261"/>
      <c r="J21" s="260">
        <f>'2017 Responses'!P21</f>
        <v>15</v>
      </c>
      <c r="K21" s="261"/>
      <c r="L21" s="82">
        <f>'2017 Responses'!S21</f>
        <v>35011</v>
      </c>
      <c r="M21" s="128">
        <f t="shared" si="0"/>
        <v>0.25925925925925924</v>
      </c>
      <c r="N21" s="111">
        <f t="shared" si="2"/>
        <v>1.5994973008483049E-3</v>
      </c>
      <c r="O21" s="107">
        <f t="shared" si="1"/>
        <v>0.27777777777777779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x14ac:dyDescent="0.3">
      <c r="A22" s="5" t="s">
        <v>22</v>
      </c>
      <c r="B22" s="262">
        <f>'2017 Responses'!D22</f>
        <v>39</v>
      </c>
      <c r="C22" s="263"/>
      <c r="D22" s="262">
        <f>'2017 Responses'!G22</f>
        <v>2</v>
      </c>
      <c r="E22" s="263"/>
      <c r="F22" s="262">
        <f>'2017 Responses'!J22</f>
        <v>29</v>
      </c>
      <c r="G22" s="263"/>
      <c r="H22" s="262">
        <f>'2017 Responses'!M22</f>
        <v>0</v>
      </c>
      <c r="I22" s="263"/>
      <c r="J22" s="262">
        <f>'2017 Responses'!P22</f>
        <v>0</v>
      </c>
      <c r="K22" s="263"/>
      <c r="L22" s="84">
        <f>'2017 Responses'!S22</f>
        <v>21035</v>
      </c>
      <c r="M22" s="127">
        <f t="shared" si="0"/>
        <v>0.25641025641025639</v>
      </c>
      <c r="N22" s="112">
        <f t="shared" si="2"/>
        <v>1.9491323983836463E-3</v>
      </c>
      <c r="O22" s="110">
        <f t="shared" si="1"/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22" customFormat="1" x14ac:dyDescent="0.3">
      <c r="A23" s="37" t="s">
        <v>23</v>
      </c>
      <c r="B23" s="260">
        <f>'2017 Responses'!D23</f>
        <v>72</v>
      </c>
      <c r="C23" s="261"/>
      <c r="D23" s="260">
        <f>'2017 Responses'!G23</f>
        <v>8</v>
      </c>
      <c r="E23" s="261"/>
      <c r="F23" s="260">
        <f>'2017 Responses'!J23</f>
        <v>42</v>
      </c>
      <c r="G23" s="261"/>
      <c r="H23" s="260">
        <f>'2017 Responses'!M23</f>
        <v>27</v>
      </c>
      <c r="I23" s="261"/>
      <c r="J23" s="260">
        <f>'2017 Responses'!P23</f>
        <v>12</v>
      </c>
      <c r="K23" s="261"/>
      <c r="L23" s="82">
        <f>'2017 Responses'!S23</f>
        <v>62470</v>
      </c>
      <c r="M23" s="128">
        <f t="shared" si="0"/>
        <v>0.41666666666666669</v>
      </c>
      <c r="N23" s="111">
        <f t="shared" si="2"/>
        <v>1.7128221546342244E-3</v>
      </c>
      <c r="O23" s="107">
        <f t="shared" si="1"/>
        <v>0.16666666666666666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x14ac:dyDescent="0.3">
      <c r="A24" s="122" t="s">
        <v>24</v>
      </c>
      <c r="B24" s="264">
        <f>'2017 Responses'!D24</f>
        <v>0</v>
      </c>
      <c r="C24" s="265"/>
      <c r="D24" s="264">
        <f>'2017 Responses'!G24</f>
        <v>0</v>
      </c>
      <c r="E24" s="265"/>
      <c r="F24" s="264">
        <f>'2017 Responses'!J24</f>
        <v>0</v>
      </c>
      <c r="G24" s="265"/>
      <c r="H24" s="264">
        <f>'2017 Responses'!M24</f>
        <v>0</v>
      </c>
      <c r="I24" s="265"/>
      <c r="J24" s="264">
        <f>'2017 Responses'!P24</f>
        <v>0</v>
      </c>
      <c r="K24" s="265"/>
      <c r="L24" s="123">
        <f>'2017 Responses'!S24</f>
        <v>18159</v>
      </c>
      <c r="M24" s="125" t="str">
        <f>IFERROR(SUM((B24-F24)/B24),"No Appeals")</f>
        <v>No Appeals</v>
      </c>
      <c r="N24" s="124">
        <f t="shared" si="2"/>
        <v>0</v>
      </c>
      <c r="O24" s="110" t="str">
        <f t="shared" si="1"/>
        <v>No Appeals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22" customFormat="1" x14ac:dyDescent="0.3">
      <c r="A25" s="37" t="s">
        <v>25</v>
      </c>
      <c r="B25" s="260">
        <f>'2017 Responses'!D25</f>
        <v>102</v>
      </c>
      <c r="C25" s="261"/>
      <c r="D25" s="260">
        <f>'2017 Responses'!G25</f>
        <v>72</v>
      </c>
      <c r="E25" s="261"/>
      <c r="F25" s="260">
        <f>'2017 Responses'!J25</f>
        <v>60</v>
      </c>
      <c r="G25" s="261"/>
      <c r="H25" s="260">
        <f>'2017 Responses'!M25</f>
        <v>0</v>
      </c>
      <c r="I25" s="261"/>
      <c r="J25" s="260">
        <f>'2017 Responses'!P25</f>
        <v>0</v>
      </c>
      <c r="K25" s="261"/>
      <c r="L25" s="82">
        <f>'2017 Responses'!S25</f>
        <v>53061</v>
      </c>
      <c r="M25" s="128">
        <f t="shared" si="0"/>
        <v>0.41176470588235292</v>
      </c>
      <c r="N25" s="111">
        <f t="shared" si="2"/>
        <v>3.2792446429581049E-3</v>
      </c>
      <c r="O25" s="107">
        <f t="shared" si="1"/>
        <v>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x14ac:dyDescent="0.3">
      <c r="A26" s="5" t="s">
        <v>26</v>
      </c>
      <c r="B26" s="262">
        <f>'2017 Responses'!D26</f>
        <v>34</v>
      </c>
      <c r="C26" s="263"/>
      <c r="D26" s="262">
        <f>'2017 Responses'!G26</f>
        <v>0</v>
      </c>
      <c r="E26" s="263"/>
      <c r="F26" s="262">
        <f>'2017 Responses'!J26</f>
        <v>21</v>
      </c>
      <c r="G26" s="263"/>
      <c r="H26" s="262">
        <f>'2017 Responses'!M26</f>
        <v>0</v>
      </c>
      <c r="I26" s="263"/>
      <c r="J26" s="262">
        <f>'2017 Responses'!P26</f>
        <v>1</v>
      </c>
      <c r="K26" s="263"/>
      <c r="L26" s="84">
        <f>'2017 Responses'!S26</f>
        <v>48422</v>
      </c>
      <c r="M26" s="127">
        <f t="shared" si="0"/>
        <v>0.38235294117647056</v>
      </c>
      <c r="N26" s="112">
        <f t="shared" si="2"/>
        <v>7.0216017512700834E-4</v>
      </c>
      <c r="O26" s="110">
        <f t="shared" si="1"/>
        <v>2.9411764705882353E-2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22" customFormat="1" x14ac:dyDescent="0.3">
      <c r="A27" s="37" t="s">
        <v>27</v>
      </c>
      <c r="B27" s="260">
        <f>'2017 Responses'!D27</f>
        <v>31</v>
      </c>
      <c r="C27" s="261"/>
      <c r="D27" s="260">
        <f>'2017 Responses'!G27</f>
        <v>0</v>
      </c>
      <c r="E27" s="261"/>
      <c r="F27" s="260">
        <f>'2017 Responses'!J27</f>
        <v>27</v>
      </c>
      <c r="G27" s="261"/>
      <c r="H27" s="260">
        <f>'2017 Responses'!M27</f>
        <v>8</v>
      </c>
      <c r="I27" s="261"/>
      <c r="J27" s="260">
        <f>'2017 Responses'!P27</f>
        <v>4</v>
      </c>
      <c r="K27" s="261"/>
      <c r="L27" s="82">
        <f>'2017 Responses'!S27</f>
        <v>33325</v>
      </c>
      <c r="M27" s="128">
        <f t="shared" si="0"/>
        <v>0.12903225806451613</v>
      </c>
      <c r="N27" s="111">
        <f t="shared" si="2"/>
        <v>1.1702925731432857E-3</v>
      </c>
      <c r="O27" s="107">
        <f t="shared" si="1"/>
        <v>0.12903225806451613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x14ac:dyDescent="0.3">
      <c r="A28" s="5" t="s">
        <v>28</v>
      </c>
      <c r="B28" s="262">
        <f>'2017 Responses'!D28</f>
        <v>13</v>
      </c>
      <c r="C28" s="263"/>
      <c r="D28" s="262">
        <f>'2017 Responses'!G28</f>
        <v>0</v>
      </c>
      <c r="E28" s="263"/>
      <c r="F28" s="262">
        <f>'2017 Responses'!J28</f>
        <v>10</v>
      </c>
      <c r="G28" s="263"/>
      <c r="H28" s="262">
        <f>'2017 Responses'!M28</f>
        <v>0</v>
      </c>
      <c r="I28" s="263"/>
      <c r="J28" s="262">
        <f>'2017 Responses'!P28</f>
        <v>2</v>
      </c>
      <c r="K28" s="263"/>
      <c r="L28" s="84">
        <f>'2017 Responses'!S28</f>
        <v>15652</v>
      </c>
      <c r="M28" s="127">
        <f t="shared" si="0"/>
        <v>0.23076923076923078</v>
      </c>
      <c r="N28" s="112">
        <f t="shared" si="2"/>
        <v>8.3056478405315617E-4</v>
      </c>
      <c r="O28" s="110">
        <f t="shared" si="1"/>
        <v>0.15384615384615385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22" customFormat="1" x14ac:dyDescent="0.3">
      <c r="A29" s="37" t="s">
        <v>29</v>
      </c>
      <c r="B29" s="260">
        <f>'2017 Responses'!D29</f>
        <v>769</v>
      </c>
      <c r="C29" s="261"/>
      <c r="D29" s="260">
        <f>'2017 Responses'!G29</f>
        <v>0</v>
      </c>
      <c r="E29" s="261"/>
      <c r="F29" s="260">
        <f>'2017 Responses'!J29</f>
        <v>688</v>
      </c>
      <c r="G29" s="261"/>
      <c r="H29" s="260">
        <f>'2017 Responses'!M29</f>
        <v>23</v>
      </c>
      <c r="I29" s="261"/>
      <c r="J29" s="260">
        <f>'2017 Responses'!P29</f>
        <v>163</v>
      </c>
      <c r="K29" s="261"/>
      <c r="L29" s="82">
        <f>'2017 Responses'!S29</f>
        <v>340545</v>
      </c>
      <c r="M29" s="128">
        <f t="shared" si="0"/>
        <v>0.10533159947984395</v>
      </c>
      <c r="N29" s="111">
        <f t="shared" si="2"/>
        <v>2.3256838303307931E-3</v>
      </c>
      <c r="O29" s="107">
        <f t="shared" si="1"/>
        <v>0.21196358907672302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x14ac:dyDescent="0.3">
      <c r="A30" s="5" t="s">
        <v>30</v>
      </c>
      <c r="B30" s="262">
        <f>'2017 Responses'!D30</f>
        <v>11</v>
      </c>
      <c r="C30" s="263"/>
      <c r="D30" s="262">
        <f>'2017 Responses'!G30</f>
        <v>1</v>
      </c>
      <c r="E30" s="263"/>
      <c r="F30" s="262">
        <f>'2017 Responses'!J30</f>
        <v>7</v>
      </c>
      <c r="G30" s="263"/>
      <c r="H30" s="262">
        <f>'2017 Responses'!M30</f>
        <v>1</v>
      </c>
      <c r="I30" s="263"/>
      <c r="J30" s="262">
        <f>'2017 Responses'!P30</f>
        <v>0</v>
      </c>
      <c r="K30" s="263"/>
      <c r="L30" s="84">
        <f>'2017 Responses'!S30</f>
        <v>18764</v>
      </c>
      <c r="M30" s="127">
        <f t="shared" si="0"/>
        <v>0.36363636363636365</v>
      </c>
      <c r="N30" s="112">
        <f t="shared" si="2"/>
        <v>6.928160306970795E-4</v>
      </c>
      <c r="O30" s="110">
        <f t="shared" si="1"/>
        <v>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22" customFormat="1" x14ac:dyDescent="0.3">
      <c r="A31" s="37" t="s">
        <v>31</v>
      </c>
      <c r="B31" s="260">
        <f>'2017 Responses'!D31</f>
        <v>139</v>
      </c>
      <c r="C31" s="261"/>
      <c r="D31" s="260">
        <f>'2017 Responses'!G31</f>
        <v>0</v>
      </c>
      <c r="E31" s="261"/>
      <c r="F31" s="260">
        <f>'2017 Responses'!J31</f>
        <v>76</v>
      </c>
      <c r="G31" s="261"/>
      <c r="H31" s="260">
        <f>'2017 Responses'!M31</f>
        <v>4</v>
      </c>
      <c r="I31" s="261"/>
      <c r="J31" s="260">
        <f>'2017 Responses'!P31</f>
        <v>7</v>
      </c>
      <c r="K31" s="261"/>
      <c r="L31" s="82">
        <f>'2017 Responses'!S31</f>
        <v>69215</v>
      </c>
      <c r="M31" s="128">
        <f t="shared" si="0"/>
        <v>0.45323741007194246</v>
      </c>
      <c r="N31" s="111">
        <f t="shared" si="2"/>
        <v>2.0660261504009247E-3</v>
      </c>
      <c r="O31" s="107">
        <f t="shared" si="1"/>
        <v>5.0359712230215826E-2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x14ac:dyDescent="0.3">
      <c r="A32" s="5" t="s">
        <v>32</v>
      </c>
      <c r="B32" s="262">
        <f>'2017 Responses'!D32</f>
        <v>4</v>
      </c>
      <c r="C32" s="263"/>
      <c r="D32" s="262">
        <f>'2017 Responses'!G32</f>
        <v>0</v>
      </c>
      <c r="E32" s="263"/>
      <c r="F32" s="262">
        <f>'2017 Responses'!J32</f>
        <v>1</v>
      </c>
      <c r="G32" s="263"/>
      <c r="H32" s="262">
        <f>'2017 Responses'!M32</f>
        <v>0</v>
      </c>
      <c r="I32" s="263"/>
      <c r="J32" s="262">
        <f>'2017 Responses'!P32</f>
        <v>0</v>
      </c>
      <c r="K32" s="263"/>
      <c r="L32" s="84">
        <f>'2017 Responses'!S32</f>
        <v>8321</v>
      </c>
      <c r="M32" s="127">
        <f t="shared" si="0"/>
        <v>0.75</v>
      </c>
      <c r="N32" s="112">
        <f t="shared" si="2"/>
        <v>4.8071145295036654E-4</v>
      </c>
      <c r="O32" s="110">
        <f t="shared" si="1"/>
        <v>0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22" customFormat="1" x14ac:dyDescent="0.3">
      <c r="A33" s="37" t="s">
        <v>33</v>
      </c>
      <c r="B33" s="260">
        <f>'2017 Responses'!D33</f>
        <v>419</v>
      </c>
      <c r="C33" s="261"/>
      <c r="D33" s="260">
        <f>'2017 Responses'!G33</f>
        <v>114</v>
      </c>
      <c r="E33" s="261"/>
      <c r="F33" s="260">
        <f>'2017 Responses'!J33</f>
        <v>228</v>
      </c>
      <c r="G33" s="261"/>
      <c r="H33" s="260">
        <f>'2017 Responses'!M33</f>
        <v>39</v>
      </c>
      <c r="I33" s="261"/>
      <c r="J33" s="260">
        <f>'2017 Responses'!P33</f>
        <v>31</v>
      </c>
      <c r="K33" s="261"/>
      <c r="L33" s="82">
        <f>'2017 Responses'!S33</f>
        <v>307088</v>
      </c>
      <c r="M33" s="128">
        <f t="shared" si="0"/>
        <v>0.45584725536992843</v>
      </c>
      <c r="N33" s="111">
        <f t="shared" si="2"/>
        <v>1.8626582608242588E-3</v>
      </c>
      <c r="O33" s="107">
        <f t="shared" si="1"/>
        <v>7.3985680190930783E-2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x14ac:dyDescent="0.3">
      <c r="A34" s="5" t="s">
        <v>34</v>
      </c>
      <c r="B34" s="262">
        <f>'2017 Responses'!D34</f>
        <v>258</v>
      </c>
      <c r="C34" s="263"/>
      <c r="D34" s="262">
        <f>'2017 Responses'!G34</f>
        <v>3</v>
      </c>
      <c r="E34" s="263"/>
      <c r="F34" s="262">
        <f>'2017 Responses'!J34</f>
        <v>221</v>
      </c>
      <c r="G34" s="263"/>
      <c r="H34" s="262">
        <f>'2017 Responses'!M34</f>
        <v>24</v>
      </c>
      <c r="I34" s="263"/>
      <c r="J34" s="262">
        <f>'2017 Responses'!P34</f>
        <v>11</v>
      </c>
      <c r="K34" s="263"/>
      <c r="L34" s="84">
        <f>'2017 Responses'!S34</f>
        <v>214603</v>
      </c>
      <c r="M34" s="127">
        <f t="shared" si="0"/>
        <v>0.1434108527131783</v>
      </c>
      <c r="N34" s="112">
        <f t="shared" si="2"/>
        <v>1.3280336248794285E-3</v>
      </c>
      <c r="O34" s="110">
        <f t="shared" si="1"/>
        <v>4.2635658914728682E-2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22" customFormat="1" x14ac:dyDescent="0.3">
      <c r="A35" s="37" t="s">
        <v>35</v>
      </c>
      <c r="B35" s="260">
        <f>'2017 Responses'!D35</f>
        <v>50</v>
      </c>
      <c r="C35" s="261"/>
      <c r="D35" s="260">
        <f>'2017 Responses'!G35</f>
        <v>0</v>
      </c>
      <c r="E35" s="261"/>
      <c r="F35" s="260">
        <f>'2017 Responses'!J35</f>
        <v>23</v>
      </c>
      <c r="G35" s="261"/>
      <c r="H35" s="260">
        <f>'2017 Responses'!M35</f>
        <v>0</v>
      </c>
      <c r="I35" s="261"/>
      <c r="J35" s="260">
        <f>'2017 Responses'!P35</f>
        <v>1</v>
      </c>
      <c r="K35" s="261"/>
      <c r="L35" s="82">
        <f>'2017 Responses'!S35</f>
        <v>41585</v>
      </c>
      <c r="M35" s="128">
        <f t="shared" si="0"/>
        <v>0.54</v>
      </c>
      <c r="N35" s="111">
        <f t="shared" si="2"/>
        <v>1.2023566189731875E-3</v>
      </c>
      <c r="O35" s="107">
        <f t="shared" si="1"/>
        <v>0.02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x14ac:dyDescent="0.3">
      <c r="A36" s="5" t="s">
        <v>36</v>
      </c>
      <c r="B36" s="262">
        <f>'2017 Responses'!D36</f>
        <v>233</v>
      </c>
      <c r="C36" s="263"/>
      <c r="D36" s="262">
        <f>'2017 Responses'!G36</f>
        <v>100</v>
      </c>
      <c r="E36" s="263"/>
      <c r="F36" s="262">
        <f>'2017 Responses'!J36</f>
        <v>74</v>
      </c>
      <c r="G36" s="263"/>
      <c r="H36" s="262">
        <f>'2017 Responses'!M36</f>
        <v>46</v>
      </c>
      <c r="I36" s="263"/>
      <c r="J36" s="262">
        <f>'2017 Responses'!P36</f>
        <v>43</v>
      </c>
      <c r="K36" s="263"/>
      <c r="L36" s="84">
        <f>'2017 Responses'!S36</f>
        <v>123383</v>
      </c>
      <c r="M36" s="127">
        <f t="shared" si="0"/>
        <v>0.68240343347639487</v>
      </c>
      <c r="N36" s="112">
        <f t="shared" si="2"/>
        <v>3.0717359765932099E-3</v>
      </c>
      <c r="O36" s="110">
        <f t="shared" si="1"/>
        <v>0.18454935622317598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22" customFormat="1" x14ac:dyDescent="0.3">
      <c r="A37" s="37" t="s">
        <v>37</v>
      </c>
      <c r="B37" s="260">
        <f>'2017 Responses'!D37</f>
        <v>7</v>
      </c>
      <c r="C37" s="261"/>
      <c r="D37" s="260">
        <f>'2017 Responses'!G37</f>
        <v>0</v>
      </c>
      <c r="E37" s="261"/>
      <c r="F37" s="260">
        <f>'2017 Responses'!J37</f>
        <v>2</v>
      </c>
      <c r="G37" s="261"/>
      <c r="H37" s="260">
        <f>'2017 Responses'!M37</f>
        <v>1</v>
      </c>
      <c r="I37" s="261"/>
      <c r="J37" s="260">
        <f>'2017 Responses'!P37</f>
        <v>0</v>
      </c>
      <c r="K37" s="261"/>
      <c r="L37" s="82">
        <f>'2017 Responses'!S37</f>
        <v>4533</v>
      </c>
      <c r="M37" s="128">
        <f t="shared" si="0"/>
        <v>0.7142857142857143</v>
      </c>
      <c r="N37" s="111">
        <f t="shared" si="2"/>
        <v>1.7648356496801235E-3</v>
      </c>
      <c r="O37" s="107">
        <f t="shared" si="1"/>
        <v>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x14ac:dyDescent="0.3">
      <c r="A38" s="5" t="s">
        <v>38</v>
      </c>
      <c r="B38" s="262">
        <f>'2017 Responses'!D38</f>
        <v>23</v>
      </c>
      <c r="C38" s="263"/>
      <c r="D38" s="262">
        <f>'2017 Responses'!G38</f>
        <v>0</v>
      </c>
      <c r="E38" s="263"/>
      <c r="F38" s="262">
        <f>'2017 Responses'!J38</f>
        <v>18</v>
      </c>
      <c r="G38" s="263"/>
      <c r="H38" s="262">
        <f>'2017 Responses'!M38</f>
        <v>0</v>
      </c>
      <c r="I38" s="263"/>
      <c r="J38" s="262">
        <f>'2017 Responses'!P38</f>
        <v>0</v>
      </c>
      <c r="K38" s="263"/>
      <c r="L38" s="84">
        <f>'2017 Responses'!S38</f>
        <v>28482</v>
      </c>
      <c r="M38" s="127">
        <f t="shared" si="0"/>
        <v>0.21739130434782608</v>
      </c>
      <c r="N38" s="112">
        <f t="shared" si="2"/>
        <v>8.0752756126676499E-4</v>
      </c>
      <c r="O38" s="110">
        <f t="shared" si="1"/>
        <v>0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22" customFormat="1" x14ac:dyDescent="0.3">
      <c r="A39" s="37" t="s">
        <v>39</v>
      </c>
      <c r="B39" s="260">
        <f>'2017 Responses'!D39</f>
        <v>142</v>
      </c>
      <c r="C39" s="261"/>
      <c r="D39" s="260">
        <f>'2017 Responses'!G39</f>
        <v>21</v>
      </c>
      <c r="E39" s="261"/>
      <c r="F39" s="260">
        <f>'2017 Responses'!J39</f>
        <v>46</v>
      </c>
      <c r="G39" s="261"/>
      <c r="H39" s="260">
        <f>'2017 Responses'!M39</f>
        <v>0</v>
      </c>
      <c r="I39" s="261"/>
      <c r="J39" s="260">
        <f>'2017 Responses'!P39</f>
        <v>3</v>
      </c>
      <c r="K39" s="261"/>
      <c r="L39" s="82">
        <f>'2017 Responses'!S39</f>
        <v>112205</v>
      </c>
      <c r="M39" s="128">
        <f t="shared" si="0"/>
        <v>0.676056338028169</v>
      </c>
      <c r="N39" s="111">
        <f t="shared" si="2"/>
        <v>1.4526981863553317E-3</v>
      </c>
      <c r="O39" s="107">
        <f t="shared" si="1"/>
        <v>2.1126760563380281E-2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x14ac:dyDescent="0.3">
      <c r="A40" s="5" t="s">
        <v>40</v>
      </c>
      <c r="B40" s="262">
        <f>'2017 Responses'!D40</f>
        <v>18</v>
      </c>
      <c r="C40" s="263"/>
      <c r="D40" s="262">
        <f>'2017 Responses'!G40</f>
        <v>0</v>
      </c>
      <c r="E40" s="263"/>
      <c r="F40" s="262">
        <f>'2017 Responses'!J40</f>
        <v>6</v>
      </c>
      <c r="G40" s="263"/>
      <c r="H40" s="262">
        <f>'2017 Responses'!M40</f>
        <v>0</v>
      </c>
      <c r="I40" s="263"/>
      <c r="J40" s="262">
        <f>'2017 Responses'!P40</f>
        <v>0</v>
      </c>
      <c r="K40" s="263"/>
      <c r="L40" s="84">
        <f>'2017 Responses'!S40</f>
        <v>37391</v>
      </c>
      <c r="M40" s="127">
        <f t="shared" si="0"/>
        <v>0.66666666666666663</v>
      </c>
      <c r="N40" s="112">
        <f t="shared" si="2"/>
        <v>4.8139926720333772E-4</v>
      </c>
      <c r="O40" s="110">
        <f t="shared" si="1"/>
        <v>0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22" customFormat="1" x14ac:dyDescent="0.3">
      <c r="A41" s="37" t="s">
        <v>41</v>
      </c>
      <c r="B41" s="260">
        <f>'2017 Responses'!D41</f>
        <v>30</v>
      </c>
      <c r="C41" s="261"/>
      <c r="D41" s="260">
        <f>'2017 Responses'!G41</f>
        <v>0</v>
      </c>
      <c r="E41" s="261"/>
      <c r="F41" s="260">
        <f>'2017 Responses'!J41</f>
        <v>24</v>
      </c>
      <c r="G41" s="261"/>
      <c r="H41" s="260">
        <f>'2017 Responses'!M41</f>
        <v>0</v>
      </c>
      <c r="I41" s="261"/>
      <c r="J41" s="260">
        <f>'2017 Responses'!P41</f>
        <v>4</v>
      </c>
      <c r="K41" s="261"/>
      <c r="L41" s="82">
        <f>'2017 Responses'!S41</f>
        <v>106090</v>
      </c>
      <c r="M41" s="128">
        <f t="shared" si="0"/>
        <v>0.2</v>
      </c>
      <c r="N41" s="111">
        <f t="shared" si="2"/>
        <v>2.827787727401263E-4</v>
      </c>
      <c r="O41" s="107">
        <f>IFERROR(SUM(J41/B41), "No Appeals")</f>
        <v>0.13333333333333333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7" customFormat="1" x14ac:dyDescent="0.3">
      <c r="A42" s="16" t="s">
        <v>45</v>
      </c>
      <c r="B42" s="266">
        <f>SUM(B3:C41)</f>
        <v>6595</v>
      </c>
      <c r="C42" s="267"/>
      <c r="D42" s="266">
        <f>SUM(D3:E41)</f>
        <v>966</v>
      </c>
      <c r="E42" s="267"/>
      <c r="F42" s="266">
        <f>SUM(F3:G41)</f>
        <v>4006</v>
      </c>
      <c r="G42" s="267"/>
      <c r="H42" s="266">
        <f>SUM(H3:I41)</f>
        <v>448</v>
      </c>
      <c r="I42" s="267"/>
      <c r="J42" s="266">
        <f>SUM(J3:K41)</f>
        <v>741</v>
      </c>
      <c r="K42" s="267"/>
      <c r="L42" s="83">
        <f>SUM(L3:L41)</f>
        <v>3245705</v>
      </c>
      <c r="M42" s="83"/>
      <c r="N42" s="83"/>
      <c r="O42" s="8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x14ac:dyDescent="0.3">
      <c r="A43" s="153" t="s">
        <v>94</v>
      </c>
      <c r="B43" s="270">
        <f>AVERAGE(B3:C41)</f>
        <v>169.10256410256412</v>
      </c>
      <c r="C43" s="271"/>
      <c r="D43" s="270">
        <f>AVERAGE(D3:E41)</f>
        <v>24.76923076923077</v>
      </c>
      <c r="E43" s="271"/>
      <c r="F43" s="270">
        <f>AVERAGE(F3:G41)</f>
        <v>102.71794871794872</v>
      </c>
      <c r="G43" s="271"/>
      <c r="H43" s="270">
        <f>AVERAGE(H3:I41)</f>
        <v>11.487179487179487</v>
      </c>
      <c r="I43" s="271"/>
      <c r="J43" s="270">
        <f>AVERAGE(J3:K41)</f>
        <v>19</v>
      </c>
      <c r="K43" s="271"/>
      <c r="L43" s="153"/>
      <c r="M43" s="153"/>
      <c r="N43" s="153"/>
      <c r="O43" s="153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36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36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26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26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26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26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26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26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26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</sheetData>
  <sheetProtection sheet="1" objects="1" scenarios="1"/>
  <mergeCells count="215">
    <mergeCell ref="B43:C43"/>
    <mergeCell ref="D43:E43"/>
    <mergeCell ref="F43:G43"/>
    <mergeCell ref="H43:I43"/>
    <mergeCell ref="J43:K43"/>
    <mergeCell ref="B1:C1"/>
    <mergeCell ref="D1:E1"/>
    <mergeCell ref="F1:G1"/>
    <mergeCell ref="B15:C15"/>
    <mergeCell ref="B16:C16"/>
    <mergeCell ref="H1:I1"/>
    <mergeCell ref="J1:K1"/>
    <mergeCell ref="B2:C2"/>
    <mergeCell ref="D2:E2"/>
    <mergeCell ref="F2:G2"/>
    <mergeCell ref="H2:I2"/>
    <mergeCell ref="J2:K2"/>
    <mergeCell ref="B3:C3"/>
    <mergeCell ref="B4:C4"/>
    <mergeCell ref="H3:I3"/>
    <mergeCell ref="H4:I4"/>
    <mergeCell ref="J3:K3"/>
    <mergeCell ref="J4:K4"/>
    <mergeCell ref="B9:C9"/>
    <mergeCell ref="B10:C10"/>
    <mergeCell ref="B11:C11"/>
    <mergeCell ref="B12:C12"/>
    <mergeCell ref="B13:C13"/>
    <mergeCell ref="B14:C14"/>
    <mergeCell ref="D9:E9"/>
    <mergeCell ref="D22:E22"/>
    <mergeCell ref="D23:E23"/>
    <mergeCell ref="D20:E20"/>
    <mergeCell ref="D21:E21"/>
    <mergeCell ref="D12:E12"/>
    <mergeCell ref="D13:E13"/>
    <mergeCell ref="D14:E14"/>
    <mergeCell ref="D15:E15"/>
    <mergeCell ref="B5:C5"/>
    <mergeCell ref="B6:C6"/>
    <mergeCell ref="B7:C7"/>
    <mergeCell ref="B8:C8"/>
    <mergeCell ref="D3:E3"/>
    <mergeCell ref="D4:E4"/>
    <mergeCell ref="D5:E5"/>
    <mergeCell ref="D6:E6"/>
    <mergeCell ref="D7:E7"/>
    <mergeCell ref="D8:E8"/>
    <mergeCell ref="B24:C24"/>
    <mergeCell ref="B25:C25"/>
    <mergeCell ref="B26:C26"/>
    <mergeCell ref="D26:E26"/>
    <mergeCell ref="D27:E27"/>
    <mergeCell ref="D16:E16"/>
    <mergeCell ref="D17:E17"/>
    <mergeCell ref="D18:E18"/>
    <mergeCell ref="D19:E19"/>
    <mergeCell ref="B17:C17"/>
    <mergeCell ref="D24:E24"/>
    <mergeCell ref="D25:E25"/>
    <mergeCell ref="B21:C21"/>
    <mergeCell ref="B22:C22"/>
    <mergeCell ref="B23:C23"/>
    <mergeCell ref="D30:E30"/>
    <mergeCell ref="D31:E31"/>
    <mergeCell ref="D32:E32"/>
    <mergeCell ref="D33:E33"/>
    <mergeCell ref="D10:E10"/>
    <mergeCell ref="D11:E11"/>
    <mergeCell ref="B39:C39"/>
    <mergeCell ref="B40:C40"/>
    <mergeCell ref="B41:C41"/>
    <mergeCell ref="B35:C35"/>
    <mergeCell ref="B36:C36"/>
    <mergeCell ref="B37:C37"/>
    <mergeCell ref="B38:C38"/>
    <mergeCell ref="B18:C18"/>
    <mergeCell ref="B19:C19"/>
    <mergeCell ref="B20:C20"/>
    <mergeCell ref="B33:C33"/>
    <mergeCell ref="B34:C34"/>
    <mergeCell ref="B27:C27"/>
    <mergeCell ref="B28:C28"/>
    <mergeCell ref="B29:C29"/>
    <mergeCell ref="B30:C30"/>
    <mergeCell ref="B31:C31"/>
    <mergeCell ref="B32:C32"/>
    <mergeCell ref="F17:G17"/>
    <mergeCell ref="F18:G18"/>
    <mergeCell ref="F19:G19"/>
    <mergeCell ref="F20:G20"/>
    <mergeCell ref="F21:G21"/>
    <mergeCell ref="F22:G22"/>
    <mergeCell ref="D40:E40"/>
    <mergeCell ref="D41:E41"/>
    <mergeCell ref="F3:G3"/>
    <mergeCell ref="F4:G4"/>
    <mergeCell ref="F5:G5"/>
    <mergeCell ref="F6:G6"/>
    <mergeCell ref="F7:G7"/>
    <mergeCell ref="F8:G8"/>
    <mergeCell ref="F9:G9"/>
    <mergeCell ref="F10:G10"/>
    <mergeCell ref="D34:E34"/>
    <mergeCell ref="D35:E35"/>
    <mergeCell ref="D36:E36"/>
    <mergeCell ref="D37:E37"/>
    <mergeCell ref="D38:E38"/>
    <mergeCell ref="D39:E39"/>
    <mergeCell ref="D28:E28"/>
    <mergeCell ref="D29:E29"/>
    <mergeCell ref="H10:I10"/>
    <mergeCell ref="H11:I11"/>
    <mergeCell ref="H21:I21"/>
    <mergeCell ref="H22:I22"/>
    <mergeCell ref="F29:G29"/>
    <mergeCell ref="F30:G30"/>
    <mergeCell ref="F31:G31"/>
    <mergeCell ref="F32:G32"/>
    <mergeCell ref="F11:G11"/>
    <mergeCell ref="F12:G12"/>
    <mergeCell ref="F13:G13"/>
    <mergeCell ref="F14:G14"/>
    <mergeCell ref="F15:G15"/>
    <mergeCell ref="F16:G16"/>
    <mergeCell ref="H12:I12"/>
    <mergeCell ref="H13:I13"/>
    <mergeCell ref="H14:I14"/>
    <mergeCell ref="H15:I15"/>
    <mergeCell ref="H16:I16"/>
    <mergeCell ref="H17:I17"/>
    <mergeCell ref="F23:G23"/>
    <mergeCell ref="F24:G24"/>
    <mergeCell ref="F25:G25"/>
    <mergeCell ref="F26:G26"/>
    <mergeCell ref="J5:K5"/>
    <mergeCell ref="J6:K6"/>
    <mergeCell ref="J7:K7"/>
    <mergeCell ref="J8:K8"/>
    <mergeCell ref="J15:K15"/>
    <mergeCell ref="J16:K16"/>
    <mergeCell ref="J17:K17"/>
    <mergeCell ref="J9:K9"/>
    <mergeCell ref="J10:K10"/>
    <mergeCell ref="J11:K11"/>
    <mergeCell ref="J12:K12"/>
    <mergeCell ref="J13:K13"/>
    <mergeCell ref="J14:K14"/>
    <mergeCell ref="H5:I5"/>
    <mergeCell ref="H6:I6"/>
    <mergeCell ref="H7:I7"/>
    <mergeCell ref="H8:I8"/>
    <mergeCell ref="H36:I36"/>
    <mergeCell ref="H37:I37"/>
    <mergeCell ref="H38:I38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3:I23"/>
    <mergeCell ref="H9:I9"/>
    <mergeCell ref="B42:C42"/>
    <mergeCell ref="D42:E42"/>
    <mergeCell ref="F42:G42"/>
    <mergeCell ref="H42:I42"/>
    <mergeCell ref="J42:K42"/>
    <mergeCell ref="J33:K33"/>
    <mergeCell ref="J34:K34"/>
    <mergeCell ref="J35:K35"/>
    <mergeCell ref="J36:K36"/>
    <mergeCell ref="J37:K37"/>
    <mergeCell ref="J38:K38"/>
    <mergeCell ref="H39:I39"/>
    <mergeCell ref="H40:I40"/>
    <mergeCell ref="H41:I41"/>
    <mergeCell ref="F41:G41"/>
    <mergeCell ref="F35:G35"/>
    <mergeCell ref="F36:G36"/>
    <mergeCell ref="F37:G37"/>
    <mergeCell ref="F33:G33"/>
    <mergeCell ref="F34:G34"/>
    <mergeCell ref="F38:G38"/>
    <mergeCell ref="F39:G39"/>
    <mergeCell ref="F40:G40"/>
    <mergeCell ref="F27:G27"/>
    <mergeCell ref="F28:G28"/>
    <mergeCell ref="J18:K18"/>
    <mergeCell ref="J19:K19"/>
    <mergeCell ref="J20:K20"/>
    <mergeCell ref="J39:K39"/>
    <mergeCell ref="J40:K40"/>
    <mergeCell ref="J41:K41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</mergeCells>
  <pageMargins left="0.25" right="0.25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Q67"/>
  <sheetViews>
    <sheetView workbookViewId="0">
      <selection activeCell="K5" sqref="K5"/>
    </sheetView>
  </sheetViews>
  <sheetFormatPr defaultRowHeight="14.4" x14ac:dyDescent="0.3"/>
  <cols>
    <col min="1" max="1" width="11" customWidth="1"/>
    <col min="2" max="2" width="8.44140625" style="3" customWidth="1"/>
    <col min="3" max="3" width="9" style="3" customWidth="1"/>
    <col min="4" max="4" width="11.21875" style="3" customWidth="1"/>
    <col min="5" max="5" width="9" style="3" customWidth="1"/>
    <col min="6" max="6" width="11.88671875" style="3" customWidth="1"/>
    <col min="7" max="8" width="10.21875" style="3" customWidth="1"/>
    <col min="9" max="9" width="8.44140625" style="3" customWidth="1"/>
    <col min="10" max="10" width="7" style="3" customWidth="1"/>
    <col min="11" max="11" width="11.77734375" style="3" customWidth="1"/>
    <col min="12" max="12" width="10.33203125" style="3" customWidth="1"/>
    <col min="13" max="13" width="9" style="3"/>
  </cols>
  <sheetData>
    <row r="1" spans="1:43" ht="23.25" customHeight="1" thickTop="1" thickBot="1" x14ac:dyDescent="0.35">
      <c r="A1" s="279" t="s">
        <v>0</v>
      </c>
      <c r="B1" s="283" t="s">
        <v>82</v>
      </c>
      <c r="C1" s="284"/>
      <c r="D1" s="284"/>
      <c r="E1" s="284"/>
      <c r="F1" s="284"/>
      <c r="G1" s="281" t="s">
        <v>83</v>
      </c>
      <c r="H1" s="282"/>
      <c r="I1" s="282"/>
      <c r="J1" s="68"/>
      <c r="K1" s="277" t="s">
        <v>2</v>
      </c>
      <c r="L1" s="285" t="s">
        <v>3</v>
      </c>
      <c r="M1" s="277" t="s">
        <v>4</v>
      </c>
      <c r="N1" s="247" t="s">
        <v>76</v>
      </c>
      <c r="O1" s="248"/>
      <c r="P1" s="249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44.4" thickTop="1" thickBot="1" x14ac:dyDescent="0.35">
      <c r="A2" s="280"/>
      <c r="B2" s="66" t="s">
        <v>77</v>
      </c>
      <c r="C2" s="67" t="s">
        <v>78</v>
      </c>
      <c r="D2" s="67" t="s">
        <v>75</v>
      </c>
      <c r="E2" s="67" t="s">
        <v>81</v>
      </c>
      <c r="F2" s="65" t="s">
        <v>56</v>
      </c>
      <c r="G2" s="66" t="s">
        <v>73</v>
      </c>
      <c r="H2" s="67" t="s">
        <v>74</v>
      </c>
      <c r="I2" s="67" t="s">
        <v>1</v>
      </c>
      <c r="J2" s="68" t="s">
        <v>60</v>
      </c>
      <c r="K2" s="278"/>
      <c r="L2" s="284"/>
      <c r="M2" s="278"/>
      <c r="N2" s="137" t="s">
        <v>77</v>
      </c>
      <c r="O2" s="135" t="s">
        <v>78</v>
      </c>
      <c r="P2" s="136" t="s">
        <v>81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s="24" customFormat="1" ht="15" thickTop="1" x14ac:dyDescent="0.3">
      <c r="A3" s="69" t="s">
        <v>5</v>
      </c>
      <c r="B3" s="45">
        <v>0</v>
      </c>
      <c r="C3" s="45">
        <v>0</v>
      </c>
      <c r="D3" s="45"/>
      <c r="E3" s="45">
        <f>SUM(B3:C3:D3)</f>
        <v>0</v>
      </c>
      <c r="F3" s="44">
        <v>0</v>
      </c>
      <c r="G3" s="45">
        <v>0</v>
      </c>
      <c r="H3" s="45">
        <v>0</v>
      </c>
      <c r="I3" s="44">
        <v>0</v>
      </c>
      <c r="J3" s="45">
        <f t="shared" ref="J3:J41" si="0">SUM(E3-F3-G3-H3-I3)</f>
        <v>0</v>
      </c>
      <c r="K3" s="44">
        <v>0</v>
      </c>
      <c r="L3" s="44">
        <v>0</v>
      </c>
      <c r="M3" s="44">
        <v>0</v>
      </c>
      <c r="N3" s="115">
        <v>12861</v>
      </c>
      <c r="O3" s="116">
        <v>1265</v>
      </c>
      <c r="P3" s="142">
        <f>SUM(N3:O3)</f>
        <v>14126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x14ac:dyDescent="0.3">
      <c r="A4" s="70" t="s">
        <v>6</v>
      </c>
      <c r="B4" s="42">
        <v>10</v>
      </c>
      <c r="C4" s="41">
        <v>0</v>
      </c>
      <c r="D4" s="41"/>
      <c r="E4" s="42">
        <f>SUM(B4:C4:D4)</f>
        <v>10</v>
      </c>
      <c r="F4" s="43">
        <v>0</v>
      </c>
      <c r="G4" s="41">
        <v>0</v>
      </c>
      <c r="H4" s="42">
        <v>6</v>
      </c>
      <c r="I4" s="44">
        <v>4</v>
      </c>
      <c r="J4" s="42">
        <f t="shared" si="0"/>
        <v>0</v>
      </c>
      <c r="K4" s="43" t="s">
        <v>49</v>
      </c>
      <c r="L4" s="44">
        <v>4</v>
      </c>
      <c r="M4" s="43">
        <v>1</v>
      </c>
      <c r="N4" s="97">
        <v>13236</v>
      </c>
      <c r="O4" s="98">
        <v>521</v>
      </c>
      <c r="P4" s="139">
        <f t="shared" ref="P4:P41" si="1">SUM(N4:O4)</f>
        <v>13757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s="23" customFormat="1" x14ac:dyDescent="0.3">
      <c r="A5" s="71" t="s">
        <v>7</v>
      </c>
      <c r="B5" s="45">
        <v>222</v>
      </c>
      <c r="C5" s="45">
        <v>1</v>
      </c>
      <c r="D5" s="45"/>
      <c r="E5" s="45">
        <f>SUM(B5:C5:D5)</f>
        <v>223</v>
      </c>
      <c r="F5" s="44">
        <v>179</v>
      </c>
      <c r="G5" s="45">
        <v>10</v>
      </c>
      <c r="H5" s="45">
        <v>22</v>
      </c>
      <c r="I5" s="44">
        <v>10</v>
      </c>
      <c r="J5" s="45">
        <v>1</v>
      </c>
      <c r="K5" s="44">
        <v>1</v>
      </c>
      <c r="L5" s="44">
        <v>10</v>
      </c>
      <c r="M5" s="44">
        <v>7</v>
      </c>
      <c r="N5" s="92">
        <v>73508</v>
      </c>
      <c r="O5" s="93">
        <v>5377</v>
      </c>
      <c r="P5" s="141">
        <f t="shared" si="1"/>
        <v>78885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s="6" customFormat="1" x14ac:dyDescent="0.3">
      <c r="A6" s="70" t="s">
        <v>8</v>
      </c>
      <c r="B6" s="42">
        <v>95</v>
      </c>
      <c r="C6" s="42">
        <v>0</v>
      </c>
      <c r="D6" s="42"/>
      <c r="E6" s="42">
        <f>SUM(B6:C6:D6)</f>
        <v>95</v>
      </c>
      <c r="F6" s="44">
        <v>3</v>
      </c>
      <c r="G6" s="42">
        <v>5</v>
      </c>
      <c r="H6" s="42">
        <v>32</v>
      </c>
      <c r="I6" s="44">
        <v>54</v>
      </c>
      <c r="J6" s="42">
        <f t="shared" si="0"/>
        <v>1</v>
      </c>
      <c r="K6" s="44">
        <v>0</v>
      </c>
      <c r="L6" s="44">
        <v>27</v>
      </c>
      <c r="M6" s="44">
        <v>8</v>
      </c>
      <c r="N6" s="97">
        <v>44087</v>
      </c>
      <c r="O6" s="98">
        <v>1754</v>
      </c>
      <c r="P6" s="143">
        <f>SUM(N6:O6)</f>
        <v>45841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s="23" customFormat="1" x14ac:dyDescent="0.3">
      <c r="A7" s="71" t="s">
        <v>9</v>
      </c>
      <c r="B7" s="45">
        <v>198</v>
      </c>
      <c r="C7" s="45">
        <v>0</v>
      </c>
      <c r="D7" s="45"/>
      <c r="E7" s="45">
        <f>SUM(B7:C7:D7)</f>
        <v>198</v>
      </c>
      <c r="F7" s="44">
        <v>16</v>
      </c>
      <c r="G7" s="45">
        <v>24</v>
      </c>
      <c r="H7" s="45">
        <v>131</v>
      </c>
      <c r="I7" s="44">
        <v>43</v>
      </c>
      <c r="J7" s="45">
        <f t="shared" si="0"/>
        <v>-16</v>
      </c>
      <c r="K7" s="44">
        <v>0</v>
      </c>
      <c r="L7" s="44">
        <v>24</v>
      </c>
      <c r="M7" s="44">
        <v>0</v>
      </c>
      <c r="N7" s="92">
        <v>47953</v>
      </c>
      <c r="O7" s="93">
        <v>2061</v>
      </c>
      <c r="P7" s="141">
        <f t="shared" si="1"/>
        <v>50014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x14ac:dyDescent="0.3">
      <c r="A8" s="70" t="s">
        <v>10</v>
      </c>
      <c r="B8" s="42">
        <v>768</v>
      </c>
      <c r="C8" s="42">
        <v>1</v>
      </c>
      <c r="D8" s="42"/>
      <c r="E8" s="42">
        <f>SUM(B8:C8:D8)</f>
        <v>769</v>
      </c>
      <c r="F8" s="44">
        <v>4</v>
      </c>
      <c r="G8" s="42">
        <v>24</v>
      </c>
      <c r="H8" s="42">
        <v>274</v>
      </c>
      <c r="I8" s="44">
        <v>191</v>
      </c>
      <c r="J8" s="42">
        <f t="shared" si="0"/>
        <v>276</v>
      </c>
      <c r="K8" s="44">
        <v>276</v>
      </c>
      <c r="L8" s="44">
        <v>41</v>
      </c>
      <c r="M8" s="44">
        <v>0</v>
      </c>
      <c r="N8" s="97">
        <v>165396</v>
      </c>
      <c r="O8" s="98">
        <v>7863</v>
      </c>
      <c r="P8" s="139">
        <f t="shared" si="1"/>
        <v>173259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24" customFormat="1" x14ac:dyDescent="0.3">
      <c r="A9" s="71" t="s">
        <v>11</v>
      </c>
      <c r="B9" s="45">
        <v>0</v>
      </c>
      <c r="C9" s="45">
        <v>0</v>
      </c>
      <c r="D9" s="45"/>
      <c r="E9" s="45">
        <f>SUM(B9:C9:D9)</f>
        <v>0</v>
      </c>
      <c r="F9" s="44">
        <v>0</v>
      </c>
      <c r="G9" s="45">
        <v>0</v>
      </c>
      <c r="H9" s="45">
        <v>0</v>
      </c>
      <c r="I9" s="44">
        <v>0</v>
      </c>
      <c r="J9" s="45">
        <f t="shared" si="0"/>
        <v>0</v>
      </c>
      <c r="K9" s="44">
        <v>0</v>
      </c>
      <c r="L9" s="44">
        <v>0</v>
      </c>
      <c r="M9" s="44">
        <v>0</v>
      </c>
      <c r="N9" s="92">
        <v>5445</v>
      </c>
      <c r="O9" s="93">
        <v>239</v>
      </c>
      <c r="P9" s="141">
        <f t="shared" si="1"/>
        <v>5684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s="6" customFormat="1" x14ac:dyDescent="0.3">
      <c r="A10" s="70" t="s">
        <v>12</v>
      </c>
      <c r="B10" s="42">
        <v>40</v>
      </c>
      <c r="C10" s="42">
        <v>0</v>
      </c>
      <c r="D10" s="42"/>
      <c r="E10" s="42">
        <f>SUM(B10:C10:D10)</f>
        <v>40</v>
      </c>
      <c r="F10" s="44">
        <v>6</v>
      </c>
      <c r="G10" s="42">
        <v>14</v>
      </c>
      <c r="H10" s="42">
        <v>8</v>
      </c>
      <c r="I10" s="44">
        <v>11</v>
      </c>
      <c r="J10" s="42">
        <f t="shared" si="0"/>
        <v>1</v>
      </c>
      <c r="K10" s="44">
        <v>1</v>
      </c>
      <c r="L10" s="44">
        <v>11</v>
      </c>
      <c r="M10" s="44">
        <v>2</v>
      </c>
      <c r="N10" s="97">
        <v>56240</v>
      </c>
      <c r="O10" s="98">
        <v>2700</v>
      </c>
      <c r="P10" s="139">
        <f t="shared" si="1"/>
        <v>58940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s="25" customFormat="1" x14ac:dyDescent="0.3">
      <c r="A11" s="71" t="s">
        <v>13</v>
      </c>
      <c r="B11" s="45">
        <v>0</v>
      </c>
      <c r="C11" s="45">
        <v>0</v>
      </c>
      <c r="D11" s="45"/>
      <c r="E11" s="45">
        <f>SUM(B11:C11:D11)</f>
        <v>0</v>
      </c>
      <c r="F11" s="44">
        <v>0</v>
      </c>
      <c r="G11" s="45">
        <v>2</v>
      </c>
      <c r="H11" s="45">
        <v>12</v>
      </c>
      <c r="I11" s="44">
        <v>0</v>
      </c>
      <c r="J11" s="45">
        <f t="shared" si="0"/>
        <v>-14</v>
      </c>
      <c r="K11" s="44">
        <v>47</v>
      </c>
      <c r="L11" s="44" t="s">
        <v>49</v>
      </c>
      <c r="M11" s="44" t="s">
        <v>49</v>
      </c>
      <c r="N11" s="92">
        <v>25998</v>
      </c>
      <c r="O11" s="93">
        <v>1172</v>
      </c>
      <c r="P11" s="141">
        <f t="shared" si="1"/>
        <v>27170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6" customFormat="1" x14ac:dyDescent="0.3">
      <c r="A12" s="70" t="s">
        <v>14</v>
      </c>
      <c r="B12" s="42">
        <v>1</v>
      </c>
      <c r="C12" s="42">
        <v>0</v>
      </c>
      <c r="D12" s="42"/>
      <c r="E12" s="42">
        <f>SUM(B12:C12:D12)</f>
        <v>1</v>
      </c>
      <c r="F12" s="44">
        <v>0</v>
      </c>
      <c r="G12" s="42">
        <v>0</v>
      </c>
      <c r="H12" s="42">
        <v>0</v>
      </c>
      <c r="I12" s="44">
        <v>0</v>
      </c>
      <c r="J12" s="42">
        <f t="shared" si="0"/>
        <v>1</v>
      </c>
      <c r="K12" s="44">
        <v>1</v>
      </c>
      <c r="L12" s="44">
        <v>0</v>
      </c>
      <c r="M12" s="44">
        <v>0</v>
      </c>
      <c r="N12" s="97">
        <v>8837</v>
      </c>
      <c r="O12" s="98">
        <v>360</v>
      </c>
      <c r="P12" s="139">
        <f t="shared" si="1"/>
        <v>9197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s="23" customFormat="1" x14ac:dyDescent="0.3">
      <c r="A13" s="71" t="s">
        <v>42</v>
      </c>
      <c r="B13" s="45">
        <v>59</v>
      </c>
      <c r="C13" s="45">
        <v>0</v>
      </c>
      <c r="D13" s="45"/>
      <c r="E13" s="45">
        <f>SUM(B13:C13:D13)</f>
        <v>59</v>
      </c>
      <c r="F13" s="44">
        <v>1</v>
      </c>
      <c r="G13" s="45">
        <v>2</v>
      </c>
      <c r="H13" s="45">
        <v>28</v>
      </c>
      <c r="I13" s="44">
        <v>28</v>
      </c>
      <c r="J13" s="45">
        <f t="shared" si="0"/>
        <v>0</v>
      </c>
      <c r="K13" s="44">
        <v>0</v>
      </c>
      <c r="L13" s="44">
        <v>20</v>
      </c>
      <c r="M13" s="44">
        <v>2</v>
      </c>
      <c r="N13" s="92">
        <v>29865</v>
      </c>
      <c r="O13" s="93">
        <v>2721</v>
      </c>
      <c r="P13" s="141">
        <f t="shared" si="1"/>
        <v>32586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x14ac:dyDescent="0.3">
      <c r="A14" s="70" t="s">
        <v>15</v>
      </c>
      <c r="B14" s="42">
        <v>0</v>
      </c>
      <c r="C14" s="42">
        <v>0</v>
      </c>
      <c r="D14" s="42"/>
      <c r="E14" s="42">
        <f>SUM(B14:C14:D14)</f>
        <v>0</v>
      </c>
      <c r="F14" s="44">
        <v>0</v>
      </c>
      <c r="G14" s="42">
        <v>0</v>
      </c>
      <c r="H14" s="42">
        <v>0</v>
      </c>
      <c r="I14" s="44">
        <v>0</v>
      </c>
      <c r="J14" s="42">
        <f t="shared" si="0"/>
        <v>0</v>
      </c>
      <c r="K14" s="44">
        <v>0</v>
      </c>
      <c r="L14" s="44">
        <v>0</v>
      </c>
      <c r="M14" s="44">
        <v>0</v>
      </c>
      <c r="N14" s="97">
        <v>3330</v>
      </c>
      <c r="O14" s="98">
        <v>280</v>
      </c>
      <c r="P14" s="139">
        <f t="shared" si="1"/>
        <v>3610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s="23" customFormat="1" x14ac:dyDescent="0.3">
      <c r="A15" s="71" t="s">
        <v>65</v>
      </c>
      <c r="B15" s="45">
        <v>335</v>
      </c>
      <c r="C15" s="45">
        <v>0</v>
      </c>
      <c r="D15" s="45">
        <v>1</v>
      </c>
      <c r="E15" s="45">
        <f>SUM(B15:C15:D15)</f>
        <v>336</v>
      </c>
      <c r="F15" s="44">
        <v>0</v>
      </c>
      <c r="G15" s="45">
        <v>25</v>
      </c>
      <c r="H15" s="45">
        <v>181</v>
      </c>
      <c r="I15" s="44">
        <v>27</v>
      </c>
      <c r="J15" s="45">
        <f t="shared" si="0"/>
        <v>103</v>
      </c>
      <c r="K15" s="44">
        <v>103</v>
      </c>
      <c r="L15" s="44">
        <v>0</v>
      </c>
      <c r="M15" s="43" t="s">
        <v>49</v>
      </c>
      <c r="N15" s="92">
        <v>53893</v>
      </c>
      <c r="O15" s="93">
        <v>4641</v>
      </c>
      <c r="P15" s="141">
        <f t="shared" si="1"/>
        <v>58534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x14ac:dyDescent="0.3">
      <c r="A16" s="70" t="s">
        <v>17</v>
      </c>
      <c r="B16" s="42">
        <v>58</v>
      </c>
      <c r="C16" s="42">
        <v>3</v>
      </c>
      <c r="D16" s="42"/>
      <c r="E16" s="42">
        <f>SUM(B16:C16:D16)</f>
        <v>61</v>
      </c>
      <c r="F16" s="44">
        <v>2</v>
      </c>
      <c r="G16" s="42">
        <v>10</v>
      </c>
      <c r="H16" s="42">
        <v>28</v>
      </c>
      <c r="I16" s="44">
        <v>5</v>
      </c>
      <c r="J16" s="42">
        <f t="shared" si="0"/>
        <v>16</v>
      </c>
      <c r="K16" s="44">
        <v>16</v>
      </c>
      <c r="L16" s="44">
        <v>2</v>
      </c>
      <c r="M16" s="44">
        <v>0</v>
      </c>
      <c r="N16" s="97">
        <v>56520</v>
      </c>
      <c r="O16" s="98">
        <v>2637</v>
      </c>
      <c r="P16" s="139">
        <f t="shared" si="1"/>
        <v>59157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s="24" customFormat="1" x14ac:dyDescent="0.3">
      <c r="A17" s="71" t="s">
        <v>18</v>
      </c>
      <c r="B17" s="45">
        <v>160</v>
      </c>
      <c r="C17" s="45">
        <v>1</v>
      </c>
      <c r="D17" s="45"/>
      <c r="E17" s="45">
        <f>SUM(B17:C17:D17)</f>
        <v>161</v>
      </c>
      <c r="F17" s="44">
        <v>5</v>
      </c>
      <c r="G17" s="45">
        <v>12</v>
      </c>
      <c r="H17" s="45">
        <v>48</v>
      </c>
      <c r="I17" s="44">
        <v>94</v>
      </c>
      <c r="J17" s="45">
        <f t="shared" si="0"/>
        <v>2</v>
      </c>
      <c r="K17" s="44">
        <v>2</v>
      </c>
      <c r="L17" s="44">
        <v>61</v>
      </c>
      <c r="M17" s="44">
        <v>16</v>
      </c>
      <c r="N17" s="92">
        <v>49083</v>
      </c>
      <c r="O17" s="93">
        <v>2258</v>
      </c>
      <c r="P17" s="141">
        <f t="shared" si="1"/>
        <v>51341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s="6" customFormat="1" x14ac:dyDescent="0.3">
      <c r="A18" s="70" t="s">
        <v>19</v>
      </c>
      <c r="B18" s="42">
        <v>51</v>
      </c>
      <c r="C18" s="42">
        <v>0</v>
      </c>
      <c r="D18" s="42"/>
      <c r="E18" s="42">
        <f>SUM(B18:C18:D18)</f>
        <v>51</v>
      </c>
      <c r="F18" s="44">
        <v>0</v>
      </c>
      <c r="G18" s="42">
        <v>10</v>
      </c>
      <c r="H18" s="42">
        <v>24</v>
      </c>
      <c r="I18" s="44">
        <v>17</v>
      </c>
      <c r="J18" s="42">
        <f t="shared" si="0"/>
        <v>0</v>
      </c>
      <c r="K18" s="44">
        <v>0</v>
      </c>
      <c r="L18" s="44">
        <v>5</v>
      </c>
      <c r="M18" s="44">
        <v>0</v>
      </c>
      <c r="N18" s="97">
        <v>29738</v>
      </c>
      <c r="O18" s="98">
        <v>561</v>
      </c>
      <c r="P18" s="139">
        <f t="shared" si="1"/>
        <v>30299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s="25" customFormat="1" x14ac:dyDescent="0.3">
      <c r="A19" s="71" t="s">
        <v>62</v>
      </c>
      <c r="B19" s="45">
        <v>4837</v>
      </c>
      <c r="C19" s="45">
        <v>41</v>
      </c>
      <c r="D19" s="45"/>
      <c r="E19" s="45">
        <f>SUM(B19:C19:D19)</f>
        <v>4878</v>
      </c>
      <c r="F19" s="44">
        <v>155</v>
      </c>
      <c r="G19" s="45">
        <v>380</v>
      </c>
      <c r="H19" s="45">
        <v>385</v>
      </c>
      <c r="I19" s="44">
        <v>1148</v>
      </c>
      <c r="J19" s="45">
        <f t="shared" si="0"/>
        <v>2810</v>
      </c>
      <c r="K19" s="44">
        <v>2660</v>
      </c>
      <c r="L19" s="44">
        <v>599</v>
      </c>
      <c r="M19" s="43" t="s">
        <v>49</v>
      </c>
      <c r="N19" s="92">
        <v>679037</v>
      </c>
      <c r="O19" s="93">
        <v>33000</v>
      </c>
      <c r="P19" s="141">
        <f t="shared" si="1"/>
        <v>712037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4" customFormat="1" x14ac:dyDescent="0.3">
      <c r="A20" s="70" t="s">
        <v>20</v>
      </c>
      <c r="B20" s="42">
        <v>359</v>
      </c>
      <c r="C20" s="42">
        <v>0</v>
      </c>
      <c r="D20" s="42"/>
      <c r="E20" s="42">
        <f>SUM(B20:C20:D20)</f>
        <v>359</v>
      </c>
      <c r="F20" s="44">
        <v>11</v>
      </c>
      <c r="G20" s="42">
        <v>23</v>
      </c>
      <c r="H20" s="42">
        <v>155</v>
      </c>
      <c r="I20" s="44">
        <v>98</v>
      </c>
      <c r="J20" s="42">
        <f t="shared" si="0"/>
        <v>72</v>
      </c>
      <c r="K20" s="44">
        <v>71</v>
      </c>
      <c r="L20" s="44">
        <v>45</v>
      </c>
      <c r="M20" s="44">
        <v>7</v>
      </c>
      <c r="N20" s="97">
        <v>114051</v>
      </c>
      <c r="O20" s="98">
        <v>4567</v>
      </c>
      <c r="P20" s="139">
        <f t="shared" si="1"/>
        <v>118618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23" customFormat="1" x14ac:dyDescent="0.3">
      <c r="A21" s="71" t="s">
        <v>21</v>
      </c>
      <c r="B21" s="45">
        <v>125</v>
      </c>
      <c r="C21" s="45">
        <v>2</v>
      </c>
      <c r="D21" s="45"/>
      <c r="E21" s="45">
        <f>SUM(B21:C21:D21)</f>
        <v>127</v>
      </c>
      <c r="F21" s="44">
        <v>48</v>
      </c>
      <c r="G21" s="45">
        <v>7</v>
      </c>
      <c r="H21" s="45">
        <v>8</v>
      </c>
      <c r="I21" s="44">
        <v>63</v>
      </c>
      <c r="J21" s="45">
        <f t="shared" si="0"/>
        <v>1</v>
      </c>
      <c r="K21" s="44">
        <v>1</v>
      </c>
      <c r="L21" s="44">
        <v>27</v>
      </c>
      <c r="M21" s="44">
        <v>6</v>
      </c>
      <c r="N21" s="92">
        <v>33418</v>
      </c>
      <c r="O21" s="93">
        <v>1652</v>
      </c>
      <c r="P21" s="141">
        <f t="shared" si="1"/>
        <v>35070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s="6" customFormat="1" x14ac:dyDescent="0.3">
      <c r="A22" s="70" t="s">
        <v>22</v>
      </c>
      <c r="B22" s="42">
        <v>54</v>
      </c>
      <c r="C22" s="42">
        <v>1</v>
      </c>
      <c r="D22" s="42">
        <v>1</v>
      </c>
      <c r="E22" s="42">
        <f>SUM(B22:C22:D22)</f>
        <v>56</v>
      </c>
      <c r="F22" s="44">
        <v>0</v>
      </c>
      <c r="G22" s="42">
        <v>5</v>
      </c>
      <c r="H22" s="42">
        <v>39</v>
      </c>
      <c r="I22" s="44">
        <v>0</v>
      </c>
      <c r="J22" s="42">
        <f t="shared" si="0"/>
        <v>12</v>
      </c>
      <c r="K22" s="44">
        <v>12</v>
      </c>
      <c r="L22" s="44" t="s">
        <v>66</v>
      </c>
      <c r="M22" s="44">
        <v>0</v>
      </c>
      <c r="N22" s="97">
        <v>18768</v>
      </c>
      <c r="O22" s="98">
        <v>2487</v>
      </c>
      <c r="P22" s="139">
        <f t="shared" si="1"/>
        <v>21255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s="25" customFormat="1" x14ac:dyDescent="0.3">
      <c r="A23" s="71" t="s">
        <v>23</v>
      </c>
      <c r="B23" s="45">
        <v>232</v>
      </c>
      <c r="C23" s="45">
        <v>10</v>
      </c>
      <c r="D23" s="45"/>
      <c r="E23" s="45">
        <f>SUM(B23:C23:D23)</f>
        <v>242</v>
      </c>
      <c r="F23" s="44">
        <v>14</v>
      </c>
      <c r="G23" s="45">
        <v>10</v>
      </c>
      <c r="H23" s="45">
        <v>10</v>
      </c>
      <c r="I23" s="44">
        <v>22</v>
      </c>
      <c r="J23" s="45">
        <f t="shared" si="0"/>
        <v>186</v>
      </c>
      <c r="K23" s="44">
        <v>189</v>
      </c>
      <c r="L23" s="44">
        <v>21</v>
      </c>
      <c r="M23" s="43" t="s">
        <v>49</v>
      </c>
      <c r="N23" s="92">
        <v>59544</v>
      </c>
      <c r="O23" s="93">
        <v>2499</v>
      </c>
      <c r="P23" s="141">
        <f t="shared" si="1"/>
        <v>62043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x14ac:dyDescent="0.3">
      <c r="A24" s="70" t="s">
        <v>24</v>
      </c>
      <c r="B24" s="42">
        <v>5</v>
      </c>
      <c r="C24" s="42">
        <v>0</v>
      </c>
      <c r="D24" s="42"/>
      <c r="E24" s="42">
        <f>SUM(B24:C24:D24)</f>
        <v>5</v>
      </c>
      <c r="F24" s="44">
        <v>0</v>
      </c>
      <c r="G24" s="42">
        <v>0</v>
      </c>
      <c r="H24" s="42">
        <v>0</v>
      </c>
      <c r="I24" s="44">
        <v>5</v>
      </c>
      <c r="J24" s="42">
        <f t="shared" si="0"/>
        <v>0</v>
      </c>
      <c r="K24" s="44">
        <v>0</v>
      </c>
      <c r="L24" s="44">
        <v>5</v>
      </c>
      <c r="M24" s="44">
        <v>0</v>
      </c>
      <c r="N24" s="97">
        <v>17014</v>
      </c>
      <c r="O24" s="98">
        <v>1142</v>
      </c>
      <c r="P24" s="139">
        <f t="shared" si="1"/>
        <v>18156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s="25" customFormat="1" x14ac:dyDescent="0.3">
      <c r="A25" s="71" t="s">
        <v>25</v>
      </c>
      <c r="B25" s="45">
        <v>217</v>
      </c>
      <c r="C25" s="45">
        <v>0</v>
      </c>
      <c r="D25" s="45"/>
      <c r="E25" s="45">
        <f>SUM(B25:C25:D25)</f>
        <v>217</v>
      </c>
      <c r="F25" s="44">
        <v>4</v>
      </c>
      <c r="G25" s="45">
        <v>12</v>
      </c>
      <c r="H25" s="45">
        <v>61</v>
      </c>
      <c r="I25" s="44">
        <v>7</v>
      </c>
      <c r="J25" s="45">
        <f t="shared" si="0"/>
        <v>133</v>
      </c>
      <c r="K25" s="44">
        <v>127</v>
      </c>
      <c r="L25" s="44">
        <v>0</v>
      </c>
      <c r="M25" s="44">
        <v>0</v>
      </c>
      <c r="N25" s="92">
        <v>51869</v>
      </c>
      <c r="O25" s="93">
        <v>1091</v>
      </c>
      <c r="P25" s="141">
        <f t="shared" si="1"/>
        <v>52960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4" customFormat="1" x14ac:dyDescent="0.3">
      <c r="A26" s="70" t="s">
        <v>26</v>
      </c>
      <c r="B26" s="42">
        <v>70</v>
      </c>
      <c r="C26" s="42">
        <v>0</v>
      </c>
      <c r="D26" s="42"/>
      <c r="E26" s="42">
        <f>SUM(B26:C26:D26)</f>
        <v>70</v>
      </c>
      <c r="F26" s="44">
        <v>0</v>
      </c>
      <c r="G26" s="42">
        <v>6</v>
      </c>
      <c r="H26" s="42">
        <v>20</v>
      </c>
      <c r="I26" s="44">
        <v>41</v>
      </c>
      <c r="J26" s="42">
        <f t="shared" si="0"/>
        <v>3</v>
      </c>
      <c r="K26" s="44">
        <v>0</v>
      </c>
      <c r="L26" s="44">
        <v>0</v>
      </c>
      <c r="M26" s="44">
        <v>0</v>
      </c>
      <c r="N26" s="97">
        <v>45936</v>
      </c>
      <c r="O26" s="98">
        <v>2471</v>
      </c>
      <c r="P26" s="139">
        <f t="shared" si="1"/>
        <v>48407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23" customFormat="1" x14ac:dyDescent="0.3">
      <c r="A27" s="71" t="s">
        <v>27</v>
      </c>
      <c r="B27" s="45">
        <v>53</v>
      </c>
      <c r="C27" s="45">
        <v>3</v>
      </c>
      <c r="D27" s="45"/>
      <c r="E27" s="45">
        <f>SUM(B27:C27:D27)</f>
        <v>56</v>
      </c>
      <c r="F27" s="44">
        <v>3</v>
      </c>
      <c r="G27" s="45">
        <v>5</v>
      </c>
      <c r="H27" s="45">
        <v>20</v>
      </c>
      <c r="I27" s="44">
        <v>21</v>
      </c>
      <c r="J27" s="45">
        <f t="shared" si="0"/>
        <v>7</v>
      </c>
      <c r="K27" s="44">
        <v>6</v>
      </c>
      <c r="L27" s="44">
        <v>7</v>
      </c>
      <c r="M27" s="44">
        <v>2</v>
      </c>
      <c r="N27" s="92">
        <v>32564</v>
      </c>
      <c r="O27" s="93">
        <v>777</v>
      </c>
      <c r="P27" s="141">
        <f t="shared" si="1"/>
        <v>33341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s="6" customFormat="1" x14ac:dyDescent="0.3">
      <c r="A28" s="70" t="s">
        <v>28</v>
      </c>
      <c r="B28" s="42">
        <v>9</v>
      </c>
      <c r="C28" s="42">
        <v>0</v>
      </c>
      <c r="D28" s="42"/>
      <c r="E28" s="42">
        <f>SUM(B28:C28:D28)</f>
        <v>9</v>
      </c>
      <c r="F28" s="44">
        <v>2</v>
      </c>
      <c r="G28" s="42">
        <v>1</v>
      </c>
      <c r="H28" s="42">
        <v>1</v>
      </c>
      <c r="I28" s="44">
        <v>3</v>
      </c>
      <c r="J28" s="42">
        <f t="shared" si="0"/>
        <v>2</v>
      </c>
      <c r="K28" s="44">
        <v>2</v>
      </c>
      <c r="L28" s="44">
        <v>1</v>
      </c>
      <c r="M28" s="44">
        <v>0</v>
      </c>
      <c r="N28" s="97">
        <v>14846</v>
      </c>
      <c r="O28" s="98">
        <v>813</v>
      </c>
      <c r="P28" s="139">
        <f t="shared" si="1"/>
        <v>15659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s="23" customFormat="1" x14ac:dyDescent="0.3">
      <c r="A29" s="71" t="s">
        <v>29</v>
      </c>
      <c r="B29" s="45">
        <v>1087</v>
      </c>
      <c r="C29" s="45">
        <v>5</v>
      </c>
      <c r="D29" s="45">
        <v>4</v>
      </c>
      <c r="E29" s="45">
        <f>SUM(B29:C29:D29)</f>
        <v>1096</v>
      </c>
      <c r="F29" s="44">
        <v>49</v>
      </c>
      <c r="G29" s="45">
        <v>114</v>
      </c>
      <c r="H29" s="45">
        <v>351</v>
      </c>
      <c r="I29" s="44">
        <v>571</v>
      </c>
      <c r="J29" s="45">
        <f t="shared" si="0"/>
        <v>11</v>
      </c>
      <c r="K29" s="44">
        <v>11</v>
      </c>
      <c r="L29" s="44">
        <v>522</v>
      </c>
      <c r="M29" s="44">
        <v>143</v>
      </c>
      <c r="N29" s="92">
        <v>326797</v>
      </c>
      <c r="O29" s="93">
        <v>11641</v>
      </c>
      <c r="P29" s="141">
        <f t="shared" si="1"/>
        <v>338438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x14ac:dyDescent="0.3">
      <c r="A30" s="70" t="s">
        <v>30</v>
      </c>
      <c r="B30" s="42">
        <v>39</v>
      </c>
      <c r="C30" s="42">
        <v>0</v>
      </c>
      <c r="D30" s="42"/>
      <c r="E30" s="42">
        <f>SUM(B30:C30:D30)</f>
        <v>39</v>
      </c>
      <c r="F30" s="44">
        <v>0</v>
      </c>
      <c r="G30" s="42">
        <v>4</v>
      </c>
      <c r="H30" s="42">
        <v>17</v>
      </c>
      <c r="I30" s="44">
        <v>3</v>
      </c>
      <c r="J30" s="42">
        <f t="shared" si="0"/>
        <v>15</v>
      </c>
      <c r="K30" s="44">
        <v>15</v>
      </c>
      <c r="L30" s="44">
        <v>3</v>
      </c>
      <c r="M30" s="44">
        <v>0</v>
      </c>
      <c r="N30" s="97">
        <v>16893</v>
      </c>
      <c r="O30" s="98">
        <v>1747</v>
      </c>
      <c r="P30" s="139">
        <f t="shared" si="1"/>
        <v>18640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s="23" customFormat="1" x14ac:dyDescent="0.3">
      <c r="A31" s="71" t="s">
        <v>31</v>
      </c>
      <c r="B31" s="45">
        <v>261</v>
      </c>
      <c r="C31" s="45">
        <v>1</v>
      </c>
      <c r="D31" s="45"/>
      <c r="E31" s="45">
        <f>SUM(B31:C31:D31)</f>
        <v>262</v>
      </c>
      <c r="F31" s="44">
        <v>7</v>
      </c>
      <c r="G31" s="45">
        <v>30</v>
      </c>
      <c r="H31" s="45">
        <v>88</v>
      </c>
      <c r="I31" s="44">
        <v>129</v>
      </c>
      <c r="J31" s="45">
        <f t="shared" si="0"/>
        <v>8</v>
      </c>
      <c r="K31" s="44">
        <v>8</v>
      </c>
      <c r="L31" s="44">
        <v>90</v>
      </c>
      <c r="M31" s="44">
        <v>10</v>
      </c>
      <c r="N31" s="92">
        <v>66253</v>
      </c>
      <c r="O31" s="93">
        <v>2832</v>
      </c>
      <c r="P31" s="141">
        <f t="shared" si="1"/>
        <v>69085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s="4" customFormat="1" x14ac:dyDescent="0.3">
      <c r="A32" s="70" t="s">
        <v>32</v>
      </c>
      <c r="B32" s="42">
        <v>8</v>
      </c>
      <c r="C32" s="42">
        <v>0</v>
      </c>
      <c r="D32" s="42"/>
      <c r="E32" s="42">
        <f>SUM(B32:C32:D32)</f>
        <v>8</v>
      </c>
      <c r="F32" s="44">
        <v>1</v>
      </c>
      <c r="G32" s="42">
        <v>0</v>
      </c>
      <c r="H32" s="42">
        <v>1</v>
      </c>
      <c r="I32" s="44">
        <v>7</v>
      </c>
      <c r="J32" s="42">
        <f t="shared" si="0"/>
        <v>-1</v>
      </c>
      <c r="K32" s="44">
        <v>0</v>
      </c>
      <c r="L32" s="44">
        <v>7</v>
      </c>
      <c r="M32" s="44">
        <v>0</v>
      </c>
      <c r="N32" s="97">
        <v>7755</v>
      </c>
      <c r="O32" s="98">
        <v>539</v>
      </c>
      <c r="P32" s="139">
        <f t="shared" si="1"/>
        <v>8294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s="23" customFormat="1" x14ac:dyDescent="0.3">
      <c r="A33" s="71" t="s">
        <v>33</v>
      </c>
      <c r="B33" s="45">
        <v>884</v>
      </c>
      <c r="C33" s="45">
        <v>3</v>
      </c>
      <c r="D33" s="45">
        <v>7</v>
      </c>
      <c r="E33" s="45">
        <f>SUM(B33:C33:D33)</f>
        <v>894</v>
      </c>
      <c r="F33" s="44">
        <v>10</v>
      </c>
      <c r="G33" s="45">
        <v>147</v>
      </c>
      <c r="H33" s="45">
        <v>209</v>
      </c>
      <c r="I33" s="44">
        <v>307</v>
      </c>
      <c r="J33" s="45">
        <f t="shared" si="0"/>
        <v>221</v>
      </c>
      <c r="K33" s="44">
        <v>221</v>
      </c>
      <c r="L33" s="44">
        <v>168</v>
      </c>
      <c r="M33" s="44">
        <v>52</v>
      </c>
      <c r="N33" s="92">
        <v>292783</v>
      </c>
      <c r="O33" s="93">
        <v>12336</v>
      </c>
      <c r="P33" s="141">
        <f t="shared" si="1"/>
        <v>305119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s="6" customFormat="1" x14ac:dyDescent="0.3">
      <c r="A34" s="70" t="s">
        <v>34</v>
      </c>
      <c r="B34" s="42">
        <v>1294</v>
      </c>
      <c r="C34" s="42">
        <v>6</v>
      </c>
      <c r="D34" s="42">
        <v>8</v>
      </c>
      <c r="E34" s="42">
        <f>SUM(B34:C34:D34)</f>
        <v>1308</v>
      </c>
      <c r="F34" s="44">
        <v>49</v>
      </c>
      <c r="G34" s="42">
        <v>226</v>
      </c>
      <c r="H34" s="42">
        <v>445</v>
      </c>
      <c r="I34" s="44">
        <v>571</v>
      </c>
      <c r="J34" s="42">
        <f t="shared" si="0"/>
        <v>17</v>
      </c>
      <c r="K34" s="44">
        <v>17</v>
      </c>
      <c r="L34" s="44">
        <v>469</v>
      </c>
      <c r="M34" s="44">
        <v>33</v>
      </c>
      <c r="N34" s="97">
        <v>200553</v>
      </c>
      <c r="O34" s="98">
        <v>13039</v>
      </c>
      <c r="P34" s="139">
        <f t="shared" si="1"/>
        <v>213592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s="24" customFormat="1" x14ac:dyDescent="0.3">
      <c r="A35" s="71" t="s">
        <v>67</v>
      </c>
      <c r="B35" s="45">
        <v>104</v>
      </c>
      <c r="C35" s="45">
        <v>0</v>
      </c>
      <c r="D35" s="45"/>
      <c r="E35" s="45">
        <f>SUM(B35:C35:D35)</f>
        <v>104</v>
      </c>
      <c r="F35" s="44">
        <v>13</v>
      </c>
      <c r="G35" s="45">
        <v>13</v>
      </c>
      <c r="H35" s="45">
        <v>4</v>
      </c>
      <c r="I35" s="44">
        <v>0</v>
      </c>
      <c r="J35" s="45">
        <f t="shared" si="0"/>
        <v>74</v>
      </c>
      <c r="K35" s="44">
        <v>74</v>
      </c>
      <c r="L35" s="44" t="s">
        <v>68</v>
      </c>
      <c r="M35" s="44" t="s">
        <v>68</v>
      </c>
      <c r="N35" s="92">
        <v>39947</v>
      </c>
      <c r="O35" s="93">
        <v>1588</v>
      </c>
      <c r="P35" s="141">
        <f t="shared" si="1"/>
        <v>41535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x14ac:dyDescent="0.3">
      <c r="A36" s="70" t="s">
        <v>36</v>
      </c>
      <c r="B36" s="42">
        <v>623</v>
      </c>
      <c r="C36" s="42">
        <v>3</v>
      </c>
      <c r="D36" s="42"/>
      <c r="E36" s="42">
        <f>SUM(B36:C36:D36)</f>
        <v>626</v>
      </c>
      <c r="F36" s="44">
        <v>24</v>
      </c>
      <c r="G36" s="42">
        <v>44</v>
      </c>
      <c r="H36" s="42">
        <v>109</v>
      </c>
      <c r="I36" s="44">
        <v>121</v>
      </c>
      <c r="J36" s="42">
        <f t="shared" si="0"/>
        <v>328</v>
      </c>
      <c r="K36" s="44">
        <v>328</v>
      </c>
      <c r="L36" s="44">
        <v>49</v>
      </c>
      <c r="M36" s="44">
        <v>22</v>
      </c>
      <c r="N36" s="97">
        <v>112016</v>
      </c>
      <c r="O36" s="98">
        <v>6748</v>
      </c>
      <c r="P36" s="139">
        <f t="shared" si="1"/>
        <v>118764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s="25" customFormat="1" x14ac:dyDescent="0.3">
      <c r="A37" s="71" t="s">
        <v>37</v>
      </c>
      <c r="B37" s="45">
        <v>121</v>
      </c>
      <c r="C37" s="45">
        <v>0</v>
      </c>
      <c r="D37" s="45"/>
      <c r="E37" s="45">
        <f>SUM(B37:C37:D37)</f>
        <v>121</v>
      </c>
      <c r="F37" s="44">
        <v>0</v>
      </c>
      <c r="G37" s="45">
        <v>11</v>
      </c>
      <c r="H37" s="45">
        <v>96</v>
      </c>
      <c r="I37" s="44">
        <v>9</v>
      </c>
      <c r="J37" s="45">
        <f t="shared" si="0"/>
        <v>5</v>
      </c>
      <c r="K37" s="44">
        <v>0</v>
      </c>
      <c r="L37" s="44">
        <v>6</v>
      </c>
      <c r="M37" s="44">
        <v>0</v>
      </c>
      <c r="N37" s="92">
        <v>4247</v>
      </c>
      <c r="O37" s="93">
        <v>298</v>
      </c>
      <c r="P37" s="141">
        <f t="shared" si="1"/>
        <v>4545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s="4" customFormat="1" x14ac:dyDescent="0.3">
      <c r="A38" s="70" t="s">
        <v>38</v>
      </c>
      <c r="B38" s="42">
        <v>28</v>
      </c>
      <c r="C38" s="42">
        <v>0</v>
      </c>
      <c r="D38" s="42"/>
      <c r="E38" s="42">
        <f>SUM(B38:C38:D38)</f>
        <v>28</v>
      </c>
      <c r="F38" s="44">
        <v>0</v>
      </c>
      <c r="G38" s="42">
        <v>17</v>
      </c>
      <c r="H38" s="42">
        <v>0</v>
      </c>
      <c r="I38" s="44">
        <v>8</v>
      </c>
      <c r="J38" s="42">
        <f t="shared" si="0"/>
        <v>3</v>
      </c>
      <c r="K38" s="44">
        <v>0</v>
      </c>
      <c r="L38" s="44">
        <v>5</v>
      </c>
      <c r="M38" s="44">
        <v>2</v>
      </c>
      <c r="N38" s="97">
        <v>29655</v>
      </c>
      <c r="O38" s="98">
        <v>1666</v>
      </c>
      <c r="P38" s="139">
        <f t="shared" si="1"/>
        <v>31321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23" customFormat="1" x14ac:dyDescent="0.3">
      <c r="A39" s="71" t="s">
        <v>39</v>
      </c>
      <c r="B39" s="45">
        <v>256</v>
      </c>
      <c r="C39" s="45">
        <v>1</v>
      </c>
      <c r="D39" s="45"/>
      <c r="E39" s="45">
        <f>SUM(B39:C39:D39)</f>
        <v>257</v>
      </c>
      <c r="F39" s="44">
        <v>4</v>
      </c>
      <c r="G39" s="45">
        <v>23</v>
      </c>
      <c r="H39" s="45">
        <v>106</v>
      </c>
      <c r="I39" s="44">
        <v>15</v>
      </c>
      <c r="J39" s="45">
        <f t="shared" si="0"/>
        <v>109</v>
      </c>
      <c r="K39" s="44">
        <v>107</v>
      </c>
      <c r="L39" s="44">
        <v>7</v>
      </c>
      <c r="M39" s="44">
        <v>0</v>
      </c>
      <c r="N39" s="92">
        <v>105881</v>
      </c>
      <c r="O39" s="93">
        <v>5739</v>
      </c>
      <c r="P39" s="141">
        <f t="shared" si="1"/>
        <v>111620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x14ac:dyDescent="0.3">
      <c r="A40" s="70" t="s">
        <v>40</v>
      </c>
      <c r="B40" s="42">
        <v>32</v>
      </c>
      <c r="C40" s="42">
        <v>0</v>
      </c>
      <c r="D40" s="42"/>
      <c r="E40" s="42">
        <f>SUM(B40:C40:D40)</f>
        <v>32</v>
      </c>
      <c r="F40" s="44">
        <v>0</v>
      </c>
      <c r="G40" s="42">
        <v>1</v>
      </c>
      <c r="H40" s="42">
        <v>22</v>
      </c>
      <c r="I40" s="44">
        <v>9</v>
      </c>
      <c r="J40" s="42">
        <f t="shared" si="0"/>
        <v>0</v>
      </c>
      <c r="K40" s="44">
        <v>0</v>
      </c>
      <c r="L40" s="44">
        <v>9</v>
      </c>
      <c r="M40" s="44">
        <v>7</v>
      </c>
      <c r="N40" s="97">
        <v>35589</v>
      </c>
      <c r="O40" s="98">
        <v>1752</v>
      </c>
      <c r="P40" s="139">
        <f t="shared" si="1"/>
        <v>37341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s="23" customFormat="1" ht="15" thickBot="1" x14ac:dyDescent="0.35">
      <c r="A41" s="72" t="s">
        <v>41</v>
      </c>
      <c r="B41" s="63">
        <v>62</v>
      </c>
      <c r="C41" s="63">
        <v>2</v>
      </c>
      <c r="D41" s="63"/>
      <c r="E41" s="63">
        <f>SUM(B41:C41:D41)</f>
        <v>64</v>
      </c>
      <c r="F41" s="64">
        <v>1</v>
      </c>
      <c r="G41" s="63">
        <v>17</v>
      </c>
      <c r="H41" s="63">
        <v>7</v>
      </c>
      <c r="I41" s="64">
        <v>0</v>
      </c>
      <c r="J41" s="63">
        <f t="shared" si="0"/>
        <v>39</v>
      </c>
      <c r="K41" s="64">
        <v>39</v>
      </c>
      <c r="L41" s="64">
        <v>0</v>
      </c>
      <c r="M41" s="64">
        <v>0</v>
      </c>
      <c r="N41" s="104">
        <v>101980</v>
      </c>
      <c r="O41" s="105">
        <v>3835</v>
      </c>
      <c r="P41" s="140">
        <f t="shared" si="1"/>
        <v>105815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ht="15" thickTop="1" x14ac:dyDescent="0.3">
      <c r="A42" s="17"/>
      <c r="B42" s="32">
        <f>SUM(B3:B41)</f>
        <v>12757</v>
      </c>
      <c r="C42" s="32">
        <f>SUM(C3:C41)</f>
        <v>84</v>
      </c>
      <c r="D42" s="32"/>
      <c r="E42" s="32"/>
      <c r="F42" s="31"/>
      <c r="G42" s="31"/>
      <c r="H42" s="31"/>
      <c r="I42" s="31"/>
      <c r="J42" s="31"/>
      <c r="K42" s="31"/>
      <c r="L42" s="31"/>
      <c r="M42" s="31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x14ac:dyDescent="0.3">
      <c r="A43" s="17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x14ac:dyDescent="0.3">
      <c r="A44" s="17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x14ac:dyDescent="0.3">
      <c r="A45" s="17" t="s">
        <v>69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x14ac:dyDescent="0.3">
      <c r="A46" s="17" t="s">
        <v>64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x14ac:dyDescent="0.3">
      <c r="A47" s="17" t="s">
        <v>70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x14ac:dyDescent="0.3">
      <c r="A48" s="1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x14ac:dyDescent="0.3">
      <c r="A49" s="1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x14ac:dyDescent="0.3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x14ac:dyDescent="0.3">
      <c r="A51" s="1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x14ac:dyDescent="0.3">
      <c r="A52" s="1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x14ac:dyDescent="0.3">
      <c r="A53" s="1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x14ac:dyDescent="0.3">
      <c r="A54" s="1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x14ac:dyDescent="0.3">
      <c r="A55" s="1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x14ac:dyDescent="0.3">
      <c r="A56" s="1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x14ac:dyDescent="0.3">
      <c r="A57" s="1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x14ac:dyDescent="0.3">
      <c r="A58" s="1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x14ac:dyDescent="0.3">
      <c r="A59" s="1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x14ac:dyDescent="0.3">
      <c r="A60" s="1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x14ac:dyDescent="0.3">
      <c r="A61" s="1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x14ac:dyDescent="0.3">
      <c r="A62" s="1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x14ac:dyDescent="0.3">
      <c r="A63" s="1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x14ac:dyDescent="0.3">
      <c r="A64" s="1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x14ac:dyDescent="0.3">
      <c r="A65" s="1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x14ac:dyDescent="0.3">
      <c r="A66" s="1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x14ac:dyDescent="0.3">
      <c r="A67" s="1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</sheetData>
  <mergeCells count="7">
    <mergeCell ref="M1:M2"/>
    <mergeCell ref="N1:P1"/>
    <mergeCell ref="A1:A2"/>
    <mergeCell ref="G1:I1"/>
    <mergeCell ref="B1:F1"/>
    <mergeCell ref="K1:K2"/>
    <mergeCell ref="L1:L2"/>
  </mergeCells>
  <printOptions gridLines="1"/>
  <pageMargins left="0.25" right="0.25" top="0.75" bottom="0.75" header="0.3" footer="0.3"/>
  <pageSetup orientation="landscape" r:id="rId1"/>
  <ignoredErrors>
    <ignoredError sqref="P3:P7 P38:P41 P8:P3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J191"/>
  <sheetViews>
    <sheetView zoomScale="110" zoomScaleNormal="110" workbookViewId="0">
      <pane xSplit="1" topLeftCell="B1" activePane="topRight" state="frozen"/>
      <selection pane="topRight" activeCell="O15" sqref="O15"/>
    </sheetView>
  </sheetViews>
  <sheetFormatPr defaultRowHeight="14.4" x14ac:dyDescent="0.3"/>
  <cols>
    <col min="1" max="1" width="10.21875" customWidth="1"/>
    <col min="2" max="2" width="10" customWidth="1"/>
    <col min="3" max="3" width="10.21875" style="9" customWidth="1"/>
    <col min="4" max="4" width="9.44140625" customWidth="1"/>
    <col min="5" max="5" width="10.21875" style="9" customWidth="1"/>
    <col min="6" max="6" width="10.21875" customWidth="1"/>
    <col min="7" max="7" width="10.77734375" style="9" customWidth="1"/>
    <col min="8" max="8" width="9.6640625" customWidth="1"/>
    <col min="9" max="9" width="10.33203125" style="9" customWidth="1"/>
    <col min="10" max="10" width="9.6640625" customWidth="1"/>
    <col min="11" max="11" width="10.21875" style="9" customWidth="1"/>
    <col min="12" max="12" width="12.21875" customWidth="1"/>
    <col min="13" max="13" width="19" customWidth="1"/>
    <col min="14" max="14" width="16.44140625" customWidth="1"/>
    <col min="15" max="15" width="15.6640625" customWidth="1"/>
  </cols>
  <sheetData>
    <row r="1" spans="1:36" ht="47.25" customHeight="1" x14ac:dyDescent="0.3">
      <c r="A1" s="34"/>
      <c r="B1" s="272" t="s">
        <v>1</v>
      </c>
      <c r="C1" s="272"/>
      <c r="D1" s="239" t="s">
        <v>2</v>
      </c>
      <c r="E1" s="239"/>
      <c r="F1" s="273" t="s">
        <v>3</v>
      </c>
      <c r="G1" s="274"/>
      <c r="H1" s="273" t="s">
        <v>56</v>
      </c>
      <c r="I1" s="274"/>
      <c r="J1" s="273" t="s">
        <v>4</v>
      </c>
      <c r="K1" s="274"/>
      <c r="L1" s="138" t="s">
        <v>79</v>
      </c>
      <c r="M1" s="138" t="s">
        <v>89</v>
      </c>
      <c r="N1" s="138" t="s">
        <v>88</v>
      </c>
      <c r="O1" s="138" t="s">
        <v>87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x14ac:dyDescent="0.3">
      <c r="A2" s="36" t="s">
        <v>43</v>
      </c>
      <c r="B2" s="275" t="s">
        <v>55</v>
      </c>
      <c r="C2" s="276"/>
      <c r="D2" s="275" t="s">
        <v>55</v>
      </c>
      <c r="E2" s="276"/>
      <c r="F2" s="275" t="s">
        <v>55</v>
      </c>
      <c r="G2" s="276"/>
      <c r="H2" s="275" t="s">
        <v>55</v>
      </c>
      <c r="I2" s="276"/>
      <c r="J2" s="275" t="s">
        <v>55</v>
      </c>
      <c r="K2" s="276"/>
      <c r="L2" s="81" t="s">
        <v>84</v>
      </c>
      <c r="M2" s="35" t="s">
        <v>55</v>
      </c>
      <c r="N2" s="35" t="s">
        <v>55</v>
      </c>
      <c r="O2" s="35" t="s">
        <v>55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s="22" customFormat="1" x14ac:dyDescent="0.3">
      <c r="A3" s="37" t="s">
        <v>5</v>
      </c>
      <c r="B3" s="260">
        <f>'2016 Responses'!I3</f>
        <v>0</v>
      </c>
      <c r="C3" s="261"/>
      <c r="D3" s="260">
        <f>'2016 Responses'!K3</f>
        <v>0</v>
      </c>
      <c r="E3" s="261"/>
      <c r="F3" s="260">
        <f>'2016 Responses'!L3</f>
        <v>0</v>
      </c>
      <c r="G3" s="261"/>
      <c r="H3" s="260">
        <f>'2016 Responses'!F3</f>
        <v>0</v>
      </c>
      <c r="I3" s="261"/>
      <c r="J3" s="260">
        <f>'2016 Responses'!M3</f>
        <v>0</v>
      </c>
      <c r="K3" s="261"/>
      <c r="L3" s="130">
        <f>'2016 Responses'!P3</f>
        <v>14126</v>
      </c>
      <c r="M3" s="126" t="str">
        <f t="shared" ref="M3:M41" si="0">IFERROR(SUM((B3-F3)/B3),"No Appeals")</f>
        <v>No Appeals</v>
      </c>
      <c r="N3" s="131">
        <f>SUM((B3+D3+H3)/L3)</f>
        <v>0</v>
      </c>
      <c r="O3" s="107" t="str">
        <f t="shared" ref="O3:O40" si="1">IFERROR(SUM(J3/B3), "No Appeals")</f>
        <v>No Appeals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s="17" customFormat="1" x14ac:dyDescent="0.3">
      <c r="A4" s="11" t="s">
        <v>6</v>
      </c>
      <c r="B4" s="256">
        <f>'2016 Responses'!I4</f>
        <v>4</v>
      </c>
      <c r="C4" s="234"/>
      <c r="D4" s="286" t="str">
        <f>'2016 Responses'!K4</f>
        <v>N/A</v>
      </c>
      <c r="E4" s="234"/>
      <c r="F4" s="256">
        <f>'2016 Responses'!L4</f>
        <v>4</v>
      </c>
      <c r="G4" s="234"/>
      <c r="H4" s="256">
        <f>'2016 Responses'!F4</f>
        <v>0</v>
      </c>
      <c r="I4" s="234"/>
      <c r="J4" s="256">
        <f>'2016 Responses'!M4</f>
        <v>1</v>
      </c>
      <c r="K4" s="234"/>
      <c r="L4" s="84">
        <f>'2016 Responses'!P4</f>
        <v>13757</v>
      </c>
      <c r="M4" s="127">
        <f t="shared" si="0"/>
        <v>0</v>
      </c>
      <c r="N4" s="112" t="e">
        <f t="shared" ref="N4:N41" si="2">SUM((B4+D4+H4)/L4)</f>
        <v>#VALUE!</v>
      </c>
      <c r="O4" s="110">
        <f t="shared" si="1"/>
        <v>0.25</v>
      </c>
    </row>
    <row r="5" spans="1:36" s="22" customFormat="1" x14ac:dyDescent="0.3">
      <c r="A5" s="37" t="s">
        <v>7</v>
      </c>
      <c r="B5" s="260">
        <f>'2016 Responses'!I5</f>
        <v>10</v>
      </c>
      <c r="C5" s="261"/>
      <c r="D5" s="260">
        <f>'2016 Responses'!K5</f>
        <v>1</v>
      </c>
      <c r="E5" s="261"/>
      <c r="F5" s="260">
        <f>'2016 Responses'!L5</f>
        <v>10</v>
      </c>
      <c r="G5" s="261"/>
      <c r="H5" s="260">
        <f>'2016 Responses'!F5</f>
        <v>179</v>
      </c>
      <c r="I5" s="261"/>
      <c r="J5" s="260">
        <f>'2016 Responses'!M5</f>
        <v>7</v>
      </c>
      <c r="K5" s="261"/>
      <c r="L5" s="82">
        <f>'2016 Responses'!P5</f>
        <v>78885</v>
      </c>
      <c r="M5" s="128">
        <f t="shared" si="0"/>
        <v>0</v>
      </c>
      <c r="N5" s="111">
        <f t="shared" si="2"/>
        <v>2.4085694365215187E-3</v>
      </c>
      <c r="O5" s="107">
        <f t="shared" si="1"/>
        <v>0.7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17" customFormat="1" x14ac:dyDescent="0.3">
      <c r="A6" s="11" t="s">
        <v>8</v>
      </c>
      <c r="B6" s="256">
        <f>'2016 Responses'!I6</f>
        <v>54</v>
      </c>
      <c r="C6" s="234"/>
      <c r="D6" s="256">
        <f>'2016 Responses'!K6</f>
        <v>0</v>
      </c>
      <c r="E6" s="234"/>
      <c r="F6" s="256">
        <f>'2016 Responses'!L6</f>
        <v>27</v>
      </c>
      <c r="G6" s="234"/>
      <c r="H6" s="256">
        <f>'2016 Responses'!F6</f>
        <v>3</v>
      </c>
      <c r="I6" s="234"/>
      <c r="J6" s="256">
        <f>'2016 Responses'!M6</f>
        <v>8</v>
      </c>
      <c r="K6" s="234"/>
      <c r="L6" s="84">
        <f>'2016 Responses'!P6</f>
        <v>45841</v>
      </c>
      <c r="M6" s="127">
        <f t="shared" si="0"/>
        <v>0.5</v>
      </c>
      <c r="N6" s="112">
        <f t="shared" si="2"/>
        <v>1.243428371981414E-3</v>
      </c>
      <c r="O6" s="110">
        <f t="shared" si="1"/>
        <v>0.14814814814814814</v>
      </c>
    </row>
    <row r="7" spans="1:36" s="22" customFormat="1" x14ac:dyDescent="0.3">
      <c r="A7" s="37" t="s">
        <v>9</v>
      </c>
      <c r="B7" s="260">
        <f>'2016 Responses'!I7</f>
        <v>43</v>
      </c>
      <c r="C7" s="261"/>
      <c r="D7" s="260">
        <f>'2016 Responses'!K7</f>
        <v>0</v>
      </c>
      <c r="E7" s="261"/>
      <c r="F7" s="260">
        <f>'2016 Responses'!L7</f>
        <v>24</v>
      </c>
      <c r="G7" s="261"/>
      <c r="H7" s="260">
        <f>'2016 Responses'!F7</f>
        <v>16</v>
      </c>
      <c r="I7" s="261"/>
      <c r="J7" s="260">
        <f>'2016 Responses'!M7</f>
        <v>0</v>
      </c>
      <c r="K7" s="261"/>
      <c r="L7" s="82">
        <f>'2016 Responses'!P7</f>
        <v>50014</v>
      </c>
      <c r="M7" s="128">
        <f t="shared" si="0"/>
        <v>0.44186046511627908</v>
      </c>
      <c r="N7" s="111">
        <f t="shared" si="2"/>
        <v>1.179669692486104E-3</v>
      </c>
      <c r="O7" s="107">
        <f t="shared" si="1"/>
        <v>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7" customFormat="1" x14ac:dyDescent="0.3">
      <c r="A8" s="11" t="s">
        <v>10</v>
      </c>
      <c r="B8" s="256">
        <f>'2016 Responses'!I8</f>
        <v>191</v>
      </c>
      <c r="C8" s="234"/>
      <c r="D8" s="256">
        <f>'2016 Responses'!K8</f>
        <v>276</v>
      </c>
      <c r="E8" s="234"/>
      <c r="F8" s="256">
        <f>'2016 Responses'!L8</f>
        <v>41</v>
      </c>
      <c r="G8" s="234"/>
      <c r="H8" s="256">
        <f>'2016 Responses'!F8</f>
        <v>4</v>
      </c>
      <c r="I8" s="234"/>
      <c r="J8" s="256">
        <f>'2016 Responses'!M8</f>
        <v>0</v>
      </c>
      <c r="K8" s="234"/>
      <c r="L8" s="84">
        <f>'2016 Responses'!P8</f>
        <v>173259</v>
      </c>
      <c r="M8" s="127">
        <f t="shared" si="0"/>
        <v>0.78534031413612571</v>
      </c>
      <c r="N8" s="112">
        <f t="shared" si="2"/>
        <v>2.718473499212162E-3</v>
      </c>
      <c r="O8" s="110">
        <f t="shared" si="1"/>
        <v>0</v>
      </c>
    </row>
    <row r="9" spans="1:36" s="22" customFormat="1" x14ac:dyDescent="0.3">
      <c r="A9" s="37" t="s">
        <v>11</v>
      </c>
      <c r="B9" s="260">
        <f>'2016 Responses'!I9</f>
        <v>0</v>
      </c>
      <c r="C9" s="261"/>
      <c r="D9" s="260">
        <f>'2016 Responses'!K9</f>
        <v>0</v>
      </c>
      <c r="E9" s="261"/>
      <c r="F9" s="260">
        <f>'2016 Responses'!L9</f>
        <v>0</v>
      </c>
      <c r="G9" s="261"/>
      <c r="H9" s="260">
        <f>'2016 Responses'!F9</f>
        <v>0</v>
      </c>
      <c r="I9" s="261"/>
      <c r="J9" s="260">
        <f>'2016 Responses'!M9</f>
        <v>0</v>
      </c>
      <c r="K9" s="261"/>
      <c r="L9" s="130">
        <f>'2016 Responses'!P9</f>
        <v>5684</v>
      </c>
      <c r="M9" s="126" t="str">
        <f t="shared" si="0"/>
        <v>No Appeals</v>
      </c>
      <c r="N9" s="131">
        <f t="shared" si="2"/>
        <v>0</v>
      </c>
      <c r="O9" s="107" t="str">
        <f t="shared" si="1"/>
        <v>No Appeals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7" customFormat="1" x14ac:dyDescent="0.3">
      <c r="A10" s="11" t="s">
        <v>12</v>
      </c>
      <c r="B10" s="256">
        <f>'2016 Responses'!I10</f>
        <v>11</v>
      </c>
      <c r="C10" s="234"/>
      <c r="D10" s="256">
        <f>'2016 Responses'!K10</f>
        <v>1</v>
      </c>
      <c r="E10" s="234"/>
      <c r="F10" s="256">
        <f>'2016 Responses'!L10</f>
        <v>11</v>
      </c>
      <c r="G10" s="234"/>
      <c r="H10" s="256">
        <f>'2016 Responses'!F10</f>
        <v>6</v>
      </c>
      <c r="I10" s="234"/>
      <c r="J10" s="256">
        <f>'2016 Responses'!M10</f>
        <v>2</v>
      </c>
      <c r="K10" s="234"/>
      <c r="L10" s="84">
        <f>'2016 Responses'!P10</f>
        <v>58940</v>
      </c>
      <c r="M10" s="127">
        <f t="shared" si="0"/>
        <v>0</v>
      </c>
      <c r="N10" s="112">
        <f t="shared" si="2"/>
        <v>3.0539531727180185E-4</v>
      </c>
      <c r="O10" s="110">
        <f t="shared" si="1"/>
        <v>0.18181818181818182</v>
      </c>
    </row>
    <row r="11" spans="1:36" s="22" customFormat="1" x14ac:dyDescent="0.3">
      <c r="A11" s="37" t="s">
        <v>13</v>
      </c>
      <c r="B11" s="260">
        <f>'2016 Responses'!I11</f>
        <v>0</v>
      </c>
      <c r="C11" s="261"/>
      <c r="D11" s="260">
        <f>'2016 Responses'!K11</f>
        <v>47</v>
      </c>
      <c r="E11" s="261"/>
      <c r="F11" s="260" t="str">
        <f>'2016 Responses'!L11</f>
        <v>N/A</v>
      </c>
      <c r="G11" s="261"/>
      <c r="H11" s="260">
        <f>'2016 Responses'!F11</f>
        <v>0</v>
      </c>
      <c r="I11" s="261"/>
      <c r="J11" s="260" t="str">
        <f>'2016 Responses'!M11</f>
        <v>N/A</v>
      </c>
      <c r="K11" s="261"/>
      <c r="L11" s="82">
        <f>'2016 Responses'!P11</f>
        <v>27170</v>
      </c>
      <c r="M11" s="128" t="str">
        <f t="shared" si="0"/>
        <v>No Appeals</v>
      </c>
      <c r="N11" s="111">
        <f t="shared" si="2"/>
        <v>1.7298490982701508E-3</v>
      </c>
      <c r="O11" s="107" t="str">
        <f t="shared" si="1"/>
        <v>No Appeals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7" customFormat="1" x14ac:dyDescent="0.3">
      <c r="A12" s="11" t="s">
        <v>14</v>
      </c>
      <c r="B12" s="256">
        <f>'2016 Responses'!I12</f>
        <v>0</v>
      </c>
      <c r="C12" s="234"/>
      <c r="D12" s="256">
        <f>'2016 Responses'!K12</f>
        <v>1</v>
      </c>
      <c r="E12" s="234"/>
      <c r="F12" s="256">
        <f>'2016 Responses'!L12</f>
        <v>0</v>
      </c>
      <c r="G12" s="234"/>
      <c r="H12" s="256">
        <f>'2016 Responses'!F12</f>
        <v>0</v>
      </c>
      <c r="I12" s="234"/>
      <c r="J12" s="256">
        <f>'2016 Responses'!M12</f>
        <v>0</v>
      </c>
      <c r="K12" s="234"/>
      <c r="L12" s="84">
        <f>'2016 Responses'!P12</f>
        <v>9197</v>
      </c>
      <c r="M12" s="127" t="str">
        <f t="shared" si="0"/>
        <v>No Appeals</v>
      </c>
      <c r="N12" s="112">
        <f t="shared" si="2"/>
        <v>1.0873110796999022E-4</v>
      </c>
      <c r="O12" s="110" t="str">
        <f t="shared" si="1"/>
        <v>No Appeals</v>
      </c>
    </row>
    <row r="13" spans="1:36" s="22" customFormat="1" x14ac:dyDescent="0.3">
      <c r="A13" s="37" t="s">
        <v>42</v>
      </c>
      <c r="B13" s="260">
        <f>'2016 Responses'!I13</f>
        <v>28</v>
      </c>
      <c r="C13" s="261"/>
      <c r="D13" s="260">
        <f>'2016 Responses'!K13</f>
        <v>0</v>
      </c>
      <c r="E13" s="261"/>
      <c r="F13" s="260">
        <f>'2016 Responses'!L13</f>
        <v>20</v>
      </c>
      <c r="G13" s="261"/>
      <c r="H13" s="260">
        <f>'2016 Responses'!F13</f>
        <v>1</v>
      </c>
      <c r="I13" s="261"/>
      <c r="J13" s="260">
        <f>'2016 Responses'!M13</f>
        <v>2</v>
      </c>
      <c r="K13" s="261"/>
      <c r="L13" s="82">
        <f>'2016 Responses'!P13</f>
        <v>32586</v>
      </c>
      <c r="M13" s="128">
        <f t="shared" si="0"/>
        <v>0.2857142857142857</v>
      </c>
      <c r="N13" s="111">
        <f t="shared" si="2"/>
        <v>8.8995274044068008E-4</v>
      </c>
      <c r="O13" s="107">
        <f t="shared" si="1"/>
        <v>7.1428571428571425E-2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7" customFormat="1" x14ac:dyDescent="0.3">
      <c r="A14" s="11" t="s">
        <v>15</v>
      </c>
      <c r="B14" s="256">
        <f>'2016 Responses'!I14</f>
        <v>0</v>
      </c>
      <c r="C14" s="234"/>
      <c r="D14" s="256">
        <f>'2016 Responses'!K14</f>
        <v>0</v>
      </c>
      <c r="E14" s="234"/>
      <c r="F14" s="256">
        <f>'2016 Responses'!L14</f>
        <v>0</v>
      </c>
      <c r="G14" s="234"/>
      <c r="H14" s="256">
        <f>'2016 Responses'!F14</f>
        <v>0</v>
      </c>
      <c r="I14" s="234"/>
      <c r="J14" s="256">
        <f>'2016 Responses'!M14</f>
        <v>0</v>
      </c>
      <c r="K14" s="234"/>
      <c r="L14" s="123">
        <f>'2016 Responses'!P14</f>
        <v>3610</v>
      </c>
      <c r="M14" s="125" t="str">
        <f t="shared" si="0"/>
        <v>No Appeals</v>
      </c>
      <c r="N14" s="124">
        <f t="shared" si="2"/>
        <v>0</v>
      </c>
      <c r="O14" s="110" t="str">
        <f t="shared" si="1"/>
        <v>No Appeals</v>
      </c>
    </row>
    <row r="15" spans="1:36" s="22" customFormat="1" x14ac:dyDescent="0.3">
      <c r="A15" s="37" t="s">
        <v>16</v>
      </c>
      <c r="B15" s="260">
        <f>'2016 Responses'!I15</f>
        <v>27</v>
      </c>
      <c r="C15" s="261"/>
      <c r="D15" s="260">
        <f>'2016 Responses'!K15</f>
        <v>103</v>
      </c>
      <c r="E15" s="261"/>
      <c r="F15" s="260">
        <f>'2016 Responses'!L15</f>
        <v>0</v>
      </c>
      <c r="G15" s="261"/>
      <c r="H15" s="260">
        <f>'2016 Responses'!F15</f>
        <v>0</v>
      </c>
      <c r="I15" s="261"/>
      <c r="J15" s="260" t="str">
        <f>'2016 Responses'!M15</f>
        <v>N/A</v>
      </c>
      <c r="K15" s="261"/>
      <c r="L15" s="82">
        <f>'2016 Responses'!P15</f>
        <v>58534</v>
      </c>
      <c r="M15" s="128">
        <f t="shared" si="0"/>
        <v>1</v>
      </c>
      <c r="N15" s="111">
        <f t="shared" si="2"/>
        <v>2.2209314244712474E-3</v>
      </c>
      <c r="O15" s="107" t="str">
        <f t="shared" si="1"/>
        <v>No Appeals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7" customFormat="1" x14ac:dyDescent="0.3">
      <c r="A16" s="11" t="s">
        <v>17</v>
      </c>
      <c r="B16" s="256">
        <f>'2016 Responses'!I16</f>
        <v>5</v>
      </c>
      <c r="C16" s="234"/>
      <c r="D16" s="256">
        <f>'2016 Responses'!K16</f>
        <v>16</v>
      </c>
      <c r="E16" s="234"/>
      <c r="F16" s="256">
        <f>'2016 Responses'!L16</f>
        <v>2</v>
      </c>
      <c r="G16" s="234"/>
      <c r="H16" s="256">
        <f>'2016 Responses'!F16</f>
        <v>2</v>
      </c>
      <c r="I16" s="234"/>
      <c r="J16" s="256">
        <f>'2016 Responses'!M16</f>
        <v>0</v>
      </c>
      <c r="K16" s="234"/>
      <c r="L16" s="84">
        <f>'2016 Responses'!P16</f>
        <v>59157</v>
      </c>
      <c r="M16" s="127">
        <f t="shared" si="0"/>
        <v>0.6</v>
      </c>
      <c r="N16" s="112">
        <f t="shared" si="2"/>
        <v>3.8879591595246545E-4</v>
      </c>
      <c r="O16" s="110">
        <f t="shared" si="1"/>
        <v>0</v>
      </c>
    </row>
    <row r="17" spans="1:36" s="22" customFormat="1" x14ac:dyDescent="0.3">
      <c r="A17" s="37" t="s">
        <v>18</v>
      </c>
      <c r="B17" s="260">
        <f>'2016 Responses'!I17</f>
        <v>94</v>
      </c>
      <c r="C17" s="261"/>
      <c r="D17" s="260">
        <f>'2016 Responses'!K17</f>
        <v>2</v>
      </c>
      <c r="E17" s="261"/>
      <c r="F17" s="260">
        <f>'2016 Responses'!L17</f>
        <v>61</v>
      </c>
      <c r="G17" s="261"/>
      <c r="H17" s="260">
        <f>'2016 Responses'!F17</f>
        <v>5</v>
      </c>
      <c r="I17" s="261"/>
      <c r="J17" s="260">
        <f>'2016 Responses'!M17</f>
        <v>16</v>
      </c>
      <c r="K17" s="261"/>
      <c r="L17" s="82">
        <f>'2016 Responses'!P17</f>
        <v>51341</v>
      </c>
      <c r="M17" s="128">
        <f t="shared" si="0"/>
        <v>0.35106382978723405</v>
      </c>
      <c r="N17" s="111">
        <f t="shared" si="2"/>
        <v>1.9672386591612942E-3</v>
      </c>
      <c r="O17" s="107">
        <f t="shared" si="1"/>
        <v>0.1702127659574468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7" customFormat="1" x14ac:dyDescent="0.3">
      <c r="A18" s="11" t="s">
        <v>19</v>
      </c>
      <c r="B18" s="256">
        <f>'2016 Responses'!I18</f>
        <v>17</v>
      </c>
      <c r="C18" s="234"/>
      <c r="D18" s="256">
        <f>'2016 Responses'!K18</f>
        <v>0</v>
      </c>
      <c r="E18" s="234"/>
      <c r="F18" s="256">
        <f>'2016 Responses'!L18</f>
        <v>5</v>
      </c>
      <c r="G18" s="234"/>
      <c r="H18" s="256">
        <f>'2016 Responses'!F18</f>
        <v>0</v>
      </c>
      <c r="I18" s="234"/>
      <c r="J18" s="256">
        <f>'2016 Responses'!M18</f>
        <v>0</v>
      </c>
      <c r="K18" s="234"/>
      <c r="L18" s="84">
        <f>'2016 Responses'!P18</f>
        <v>30299</v>
      </c>
      <c r="M18" s="127">
        <f t="shared" si="0"/>
        <v>0.70588235294117652</v>
      </c>
      <c r="N18" s="112">
        <f t="shared" si="2"/>
        <v>5.6107462292484902E-4</v>
      </c>
      <c r="O18" s="110">
        <f t="shared" si="1"/>
        <v>0</v>
      </c>
    </row>
    <row r="19" spans="1:36" s="22" customFormat="1" x14ac:dyDescent="0.3">
      <c r="A19" s="37" t="s">
        <v>44</v>
      </c>
      <c r="B19" s="260">
        <f>'2016 Responses'!I19</f>
        <v>1148</v>
      </c>
      <c r="C19" s="261"/>
      <c r="D19" s="260">
        <f>'2016 Responses'!K19</f>
        <v>2660</v>
      </c>
      <c r="E19" s="261"/>
      <c r="F19" s="260">
        <f>'2016 Responses'!L19</f>
        <v>599</v>
      </c>
      <c r="G19" s="261"/>
      <c r="H19" s="260">
        <f>'2016 Responses'!F19</f>
        <v>155</v>
      </c>
      <c r="I19" s="261"/>
      <c r="J19" s="260" t="str">
        <f>'2016 Responses'!M19</f>
        <v>N/A</v>
      </c>
      <c r="K19" s="261"/>
      <c r="L19" s="82">
        <f>'2016 Responses'!P19</f>
        <v>712037</v>
      </c>
      <c r="M19" s="128">
        <f t="shared" si="0"/>
        <v>0.47822299651567945</v>
      </c>
      <c r="N19" s="111">
        <f t="shared" si="2"/>
        <v>5.5657220060193503E-3</v>
      </c>
      <c r="O19" s="107" t="str">
        <f t="shared" si="1"/>
        <v>No Appeals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7" customFormat="1" x14ac:dyDescent="0.3">
      <c r="A20" s="11" t="s">
        <v>20</v>
      </c>
      <c r="B20" s="256">
        <f>'2016 Responses'!I20</f>
        <v>98</v>
      </c>
      <c r="C20" s="234"/>
      <c r="D20" s="256">
        <f>'2016 Responses'!K20</f>
        <v>71</v>
      </c>
      <c r="E20" s="234"/>
      <c r="F20" s="256">
        <f>'2016 Responses'!L20</f>
        <v>45</v>
      </c>
      <c r="G20" s="234"/>
      <c r="H20" s="256">
        <f>'2016 Responses'!F20</f>
        <v>11</v>
      </c>
      <c r="I20" s="234"/>
      <c r="J20" s="256">
        <f>'2016 Responses'!M20</f>
        <v>7</v>
      </c>
      <c r="K20" s="234"/>
      <c r="L20" s="84">
        <f>'2016 Responses'!P20</f>
        <v>118618</v>
      </c>
      <c r="M20" s="127">
        <f t="shared" si="0"/>
        <v>0.54081632653061229</v>
      </c>
      <c r="N20" s="112">
        <f t="shared" si="2"/>
        <v>1.5174762683572477E-3</v>
      </c>
      <c r="O20" s="110">
        <f t="shared" si="1"/>
        <v>7.1428571428571425E-2</v>
      </c>
    </row>
    <row r="21" spans="1:36" s="22" customFormat="1" x14ac:dyDescent="0.3">
      <c r="A21" s="37" t="s">
        <v>21</v>
      </c>
      <c r="B21" s="260">
        <f>'2016 Responses'!I21</f>
        <v>63</v>
      </c>
      <c r="C21" s="261"/>
      <c r="D21" s="260">
        <f>'2016 Responses'!K21</f>
        <v>1</v>
      </c>
      <c r="E21" s="261"/>
      <c r="F21" s="260">
        <f>'2016 Responses'!L21</f>
        <v>27</v>
      </c>
      <c r="G21" s="261"/>
      <c r="H21" s="260">
        <f>'2016 Responses'!F21</f>
        <v>48</v>
      </c>
      <c r="I21" s="261"/>
      <c r="J21" s="260">
        <f>'2016 Responses'!M21</f>
        <v>6</v>
      </c>
      <c r="K21" s="261"/>
      <c r="L21" s="82">
        <f>'2016 Responses'!P21</f>
        <v>35070</v>
      </c>
      <c r="M21" s="128">
        <f t="shared" si="0"/>
        <v>0.5714285714285714</v>
      </c>
      <c r="N21" s="111">
        <f t="shared" si="2"/>
        <v>3.1936127744510976E-3</v>
      </c>
      <c r="O21" s="107">
        <f t="shared" si="1"/>
        <v>9.5238095238095233E-2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7" customFormat="1" x14ac:dyDescent="0.3">
      <c r="A22" s="11" t="s">
        <v>22</v>
      </c>
      <c r="B22" s="256">
        <f>'2016 Responses'!I22</f>
        <v>0</v>
      </c>
      <c r="C22" s="234"/>
      <c r="D22" s="256">
        <f>'2016 Responses'!K22</f>
        <v>12</v>
      </c>
      <c r="E22" s="234"/>
      <c r="F22" s="256" t="str">
        <f>'2016 Responses'!L22</f>
        <v>Pending</v>
      </c>
      <c r="G22" s="234"/>
      <c r="H22" s="256">
        <f>'2016 Responses'!F22</f>
        <v>0</v>
      </c>
      <c r="I22" s="234"/>
      <c r="J22" s="256">
        <f>'2016 Responses'!M22</f>
        <v>0</v>
      </c>
      <c r="K22" s="234"/>
      <c r="L22" s="84">
        <f>'2016 Responses'!P22</f>
        <v>21255</v>
      </c>
      <c r="M22" s="127" t="str">
        <f t="shared" si="0"/>
        <v>No Appeals</v>
      </c>
      <c r="N22" s="112">
        <f t="shared" si="2"/>
        <v>5.6457304163726185E-4</v>
      </c>
      <c r="O22" s="110" t="str">
        <f t="shared" si="1"/>
        <v>No Appeals</v>
      </c>
    </row>
    <row r="23" spans="1:36" s="22" customFormat="1" x14ac:dyDescent="0.3">
      <c r="A23" s="37" t="s">
        <v>23</v>
      </c>
      <c r="B23" s="260">
        <f>'2016 Responses'!I23</f>
        <v>22</v>
      </c>
      <c r="C23" s="261"/>
      <c r="D23" s="260">
        <f>'2016 Responses'!K23</f>
        <v>189</v>
      </c>
      <c r="E23" s="261"/>
      <c r="F23" s="260">
        <f>'2016 Responses'!L23</f>
        <v>21</v>
      </c>
      <c r="G23" s="261"/>
      <c r="H23" s="260">
        <f>'2016 Responses'!F23</f>
        <v>14</v>
      </c>
      <c r="I23" s="261"/>
      <c r="J23" s="260" t="str">
        <f>'2016 Responses'!M23</f>
        <v>N/A</v>
      </c>
      <c r="K23" s="261"/>
      <c r="L23" s="82">
        <f>'2016 Responses'!P23</f>
        <v>62043</v>
      </c>
      <c r="M23" s="128">
        <f t="shared" si="0"/>
        <v>4.5454545454545456E-2</v>
      </c>
      <c r="N23" s="111">
        <f t="shared" si="2"/>
        <v>3.6265170929838985E-3</v>
      </c>
      <c r="O23" s="107" t="str">
        <f t="shared" si="1"/>
        <v>No Appeals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7" customFormat="1" x14ac:dyDescent="0.3">
      <c r="A24" s="11" t="s">
        <v>24</v>
      </c>
      <c r="B24" s="256">
        <f>'2016 Responses'!I24</f>
        <v>5</v>
      </c>
      <c r="C24" s="234"/>
      <c r="D24" s="256">
        <f>'2016 Responses'!K24</f>
        <v>0</v>
      </c>
      <c r="E24" s="234"/>
      <c r="F24" s="256">
        <f>'2016 Responses'!L24</f>
        <v>5</v>
      </c>
      <c r="G24" s="234"/>
      <c r="H24" s="256">
        <f>'2016 Responses'!F24</f>
        <v>0</v>
      </c>
      <c r="I24" s="234"/>
      <c r="J24" s="256">
        <f>'2016 Responses'!M24</f>
        <v>0</v>
      </c>
      <c r="K24" s="234"/>
      <c r="L24" s="123">
        <f>'2016 Responses'!P24</f>
        <v>18156</v>
      </c>
      <c r="M24" s="125">
        <f t="shared" si="0"/>
        <v>0</v>
      </c>
      <c r="N24" s="124">
        <f t="shared" si="2"/>
        <v>2.7539105529852389E-4</v>
      </c>
      <c r="O24" s="110">
        <f t="shared" si="1"/>
        <v>0</v>
      </c>
    </row>
    <row r="25" spans="1:36" s="22" customFormat="1" x14ac:dyDescent="0.3">
      <c r="A25" s="37" t="s">
        <v>25</v>
      </c>
      <c r="B25" s="260">
        <f>'2016 Responses'!I25</f>
        <v>7</v>
      </c>
      <c r="C25" s="261"/>
      <c r="D25" s="260">
        <f>'2016 Responses'!K25</f>
        <v>127</v>
      </c>
      <c r="E25" s="261"/>
      <c r="F25" s="260">
        <f>'2016 Responses'!L25</f>
        <v>0</v>
      </c>
      <c r="G25" s="261"/>
      <c r="H25" s="260">
        <f>'2016 Responses'!F25</f>
        <v>4</v>
      </c>
      <c r="I25" s="261"/>
      <c r="J25" s="260">
        <f>'2016 Responses'!M25</f>
        <v>0</v>
      </c>
      <c r="K25" s="261"/>
      <c r="L25" s="82">
        <f>'2016 Responses'!P25</f>
        <v>52960</v>
      </c>
      <c r="M25" s="128">
        <f t="shared" si="0"/>
        <v>1</v>
      </c>
      <c r="N25" s="111">
        <f t="shared" si="2"/>
        <v>2.6057401812688823E-3</v>
      </c>
      <c r="O25" s="107">
        <f t="shared" si="1"/>
        <v>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7" customFormat="1" x14ac:dyDescent="0.3">
      <c r="A26" s="11" t="s">
        <v>26</v>
      </c>
      <c r="B26" s="256">
        <f>'2016 Responses'!I26</f>
        <v>41</v>
      </c>
      <c r="C26" s="234"/>
      <c r="D26" s="256">
        <f>'2016 Responses'!K26</f>
        <v>0</v>
      </c>
      <c r="E26" s="234"/>
      <c r="F26" s="256">
        <f>'2016 Responses'!L26</f>
        <v>0</v>
      </c>
      <c r="G26" s="234"/>
      <c r="H26" s="256">
        <f>'2016 Responses'!F26</f>
        <v>0</v>
      </c>
      <c r="I26" s="234"/>
      <c r="J26" s="256">
        <f>'2016 Responses'!M26</f>
        <v>0</v>
      </c>
      <c r="K26" s="234"/>
      <c r="L26" s="84">
        <f>'2016 Responses'!P26</f>
        <v>48407</v>
      </c>
      <c r="M26" s="127">
        <f t="shared" si="0"/>
        <v>1</v>
      </c>
      <c r="N26" s="112">
        <f t="shared" si="2"/>
        <v>8.4698494019459997E-4</v>
      </c>
      <c r="O26" s="110">
        <f t="shared" si="1"/>
        <v>0</v>
      </c>
    </row>
    <row r="27" spans="1:36" s="22" customFormat="1" x14ac:dyDescent="0.3">
      <c r="A27" s="37" t="s">
        <v>27</v>
      </c>
      <c r="B27" s="260">
        <f>'2016 Responses'!I27</f>
        <v>21</v>
      </c>
      <c r="C27" s="261"/>
      <c r="D27" s="260">
        <f>'2016 Responses'!K27</f>
        <v>6</v>
      </c>
      <c r="E27" s="261"/>
      <c r="F27" s="260">
        <f>'2016 Responses'!L27</f>
        <v>7</v>
      </c>
      <c r="G27" s="261"/>
      <c r="H27" s="260">
        <f>'2016 Responses'!F27</f>
        <v>3</v>
      </c>
      <c r="I27" s="261"/>
      <c r="J27" s="260">
        <f>'2016 Responses'!M27</f>
        <v>2</v>
      </c>
      <c r="K27" s="261"/>
      <c r="L27" s="82">
        <f>'2016 Responses'!P27</f>
        <v>33341</v>
      </c>
      <c r="M27" s="128">
        <f t="shared" si="0"/>
        <v>0.66666666666666663</v>
      </c>
      <c r="N27" s="111">
        <f t="shared" si="2"/>
        <v>8.9979304759905216E-4</v>
      </c>
      <c r="O27" s="107">
        <f t="shared" si="1"/>
        <v>9.5238095238095233E-2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17" customFormat="1" x14ac:dyDescent="0.3">
      <c r="A28" s="11" t="s">
        <v>28</v>
      </c>
      <c r="B28" s="256">
        <f>'2016 Responses'!I28</f>
        <v>3</v>
      </c>
      <c r="C28" s="234"/>
      <c r="D28" s="256">
        <f>'2016 Responses'!K28</f>
        <v>2</v>
      </c>
      <c r="E28" s="234"/>
      <c r="F28" s="256">
        <f>'2016 Responses'!L28</f>
        <v>1</v>
      </c>
      <c r="G28" s="234"/>
      <c r="H28" s="256">
        <f>'2016 Responses'!F28</f>
        <v>2</v>
      </c>
      <c r="I28" s="234"/>
      <c r="J28" s="256">
        <f>'2016 Responses'!M28</f>
        <v>0</v>
      </c>
      <c r="K28" s="234"/>
      <c r="L28" s="84">
        <f>'2016 Responses'!P28</f>
        <v>15659</v>
      </c>
      <c r="M28" s="127">
        <f t="shared" si="0"/>
        <v>0.66666666666666663</v>
      </c>
      <c r="N28" s="112">
        <f t="shared" si="2"/>
        <v>4.4702726866338848E-4</v>
      </c>
      <c r="O28" s="110">
        <f t="shared" si="1"/>
        <v>0</v>
      </c>
    </row>
    <row r="29" spans="1:36" s="22" customFormat="1" x14ac:dyDescent="0.3">
      <c r="A29" s="37" t="s">
        <v>29</v>
      </c>
      <c r="B29" s="260">
        <f>'2016 Responses'!I29</f>
        <v>571</v>
      </c>
      <c r="C29" s="261"/>
      <c r="D29" s="260">
        <f>'2016 Responses'!K29</f>
        <v>11</v>
      </c>
      <c r="E29" s="261"/>
      <c r="F29" s="260">
        <f>'2016 Responses'!L29</f>
        <v>522</v>
      </c>
      <c r="G29" s="261"/>
      <c r="H29" s="260">
        <f>'2016 Responses'!F29</f>
        <v>49</v>
      </c>
      <c r="I29" s="261"/>
      <c r="J29" s="260">
        <f>'2016 Responses'!M29</f>
        <v>143</v>
      </c>
      <c r="K29" s="261"/>
      <c r="L29" s="82">
        <f>'2016 Responses'!P29</f>
        <v>338438</v>
      </c>
      <c r="M29" s="128">
        <f t="shared" si="0"/>
        <v>8.5814360770577927E-2</v>
      </c>
      <c r="N29" s="111">
        <f t="shared" si="2"/>
        <v>1.8644478456910868E-3</v>
      </c>
      <c r="O29" s="107">
        <f t="shared" si="1"/>
        <v>0.25043782837127848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17" customFormat="1" x14ac:dyDescent="0.3">
      <c r="A30" s="11" t="s">
        <v>30</v>
      </c>
      <c r="B30" s="256">
        <f>'2016 Responses'!I30</f>
        <v>3</v>
      </c>
      <c r="C30" s="234"/>
      <c r="D30" s="256">
        <f>'2016 Responses'!K30</f>
        <v>15</v>
      </c>
      <c r="E30" s="234"/>
      <c r="F30" s="256">
        <f>'2016 Responses'!L30</f>
        <v>3</v>
      </c>
      <c r="G30" s="234"/>
      <c r="H30" s="256">
        <f>'2016 Responses'!F30</f>
        <v>0</v>
      </c>
      <c r="I30" s="234"/>
      <c r="J30" s="256">
        <f>'2016 Responses'!M30</f>
        <v>0</v>
      </c>
      <c r="K30" s="234"/>
      <c r="L30" s="84">
        <f>'2016 Responses'!P30</f>
        <v>18640</v>
      </c>
      <c r="M30" s="127">
        <f t="shared" si="0"/>
        <v>0</v>
      </c>
      <c r="N30" s="112">
        <f t="shared" si="2"/>
        <v>9.6566523605150212E-4</v>
      </c>
      <c r="O30" s="110">
        <f t="shared" si="1"/>
        <v>0</v>
      </c>
    </row>
    <row r="31" spans="1:36" s="22" customFormat="1" x14ac:dyDescent="0.3">
      <c r="A31" s="37" t="s">
        <v>31</v>
      </c>
      <c r="B31" s="260">
        <f>'2016 Responses'!I31</f>
        <v>129</v>
      </c>
      <c r="C31" s="261"/>
      <c r="D31" s="260">
        <f>'2016 Responses'!K31</f>
        <v>8</v>
      </c>
      <c r="E31" s="261"/>
      <c r="F31" s="260">
        <f>'2016 Responses'!L31</f>
        <v>90</v>
      </c>
      <c r="G31" s="261"/>
      <c r="H31" s="260">
        <f>'2016 Responses'!F31</f>
        <v>7</v>
      </c>
      <c r="I31" s="261"/>
      <c r="J31" s="260">
        <f>'2016 Responses'!M31</f>
        <v>10</v>
      </c>
      <c r="K31" s="261"/>
      <c r="L31" s="82">
        <f>'2016 Responses'!P31</f>
        <v>69085</v>
      </c>
      <c r="M31" s="128">
        <f t="shared" si="0"/>
        <v>0.30232558139534882</v>
      </c>
      <c r="N31" s="111">
        <f t="shared" si="2"/>
        <v>2.0843887964102194E-3</v>
      </c>
      <c r="O31" s="107">
        <f t="shared" si="1"/>
        <v>7.7519379844961239E-2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17" customFormat="1" x14ac:dyDescent="0.3">
      <c r="A32" s="11" t="s">
        <v>32</v>
      </c>
      <c r="B32" s="256">
        <f>'2016 Responses'!I32</f>
        <v>7</v>
      </c>
      <c r="C32" s="234"/>
      <c r="D32" s="256">
        <f>'2016 Responses'!K32</f>
        <v>0</v>
      </c>
      <c r="E32" s="234"/>
      <c r="F32" s="256">
        <f>'2016 Responses'!L32</f>
        <v>7</v>
      </c>
      <c r="G32" s="234"/>
      <c r="H32" s="256">
        <f>'2016 Responses'!F32</f>
        <v>1</v>
      </c>
      <c r="I32" s="234"/>
      <c r="J32" s="256">
        <f>'2016 Responses'!M32</f>
        <v>0</v>
      </c>
      <c r="K32" s="234"/>
      <c r="L32" s="84">
        <f>'2016 Responses'!P32</f>
        <v>8294</v>
      </c>
      <c r="M32" s="127">
        <f t="shared" si="0"/>
        <v>0</v>
      </c>
      <c r="N32" s="112">
        <f t="shared" si="2"/>
        <v>9.6455268869061975E-4</v>
      </c>
      <c r="O32" s="110">
        <f t="shared" si="1"/>
        <v>0</v>
      </c>
    </row>
    <row r="33" spans="1:36" s="22" customFormat="1" x14ac:dyDescent="0.3">
      <c r="A33" s="37" t="s">
        <v>33</v>
      </c>
      <c r="B33" s="260">
        <f>'2016 Responses'!I33</f>
        <v>307</v>
      </c>
      <c r="C33" s="261"/>
      <c r="D33" s="260">
        <f>'2016 Responses'!K33</f>
        <v>221</v>
      </c>
      <c r="E33" s="261"/>
      <c r="F33" s="260">
        <f>'2016 Responses'!L33</f>
        <v>168</v>
      </c>
      <c r="G33" s="261"/>
      <c r="H33" s="260">
        <f>'2016 Responses'!F33</f>
        <v>10</v>
      </c>
      <c r="I33" s="261"/>
      <c r="J33" s="260">
        <f>'2016 Responses'!M33</f>
        <v>52</v>
      </c>
      <c r="K33" s="261"/>
      <c r="L33" s="82">
        <f>'2016 Responses'!P33</f>
        <v>305119</v>
      </c>
      <c r="M33" s="128">
        <f t="shared" si="0"/>
        <v>0.45276872964169379</v>
      </c>
      <c r="N33" s="111">
        <f t="shared" si="2"/>
        <v>1.7632464710490006E-3</v>
      </c>
      <c r="O33" s="107">
        <f t="shared" si="1"/>
        <v>0.16938110749185667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17" customFormat="1" x14ac:dyDescent="0.3">
      <c r="A34" s="11" t="s">
        <v>34</v>
      </c>
      <c r="B34" s="256">
        <f>'2016 Responses'!I34</f>
        <v>571</v>
      </c>
      <c r="C34" s="234"/>
      <c r="D34" s="256">
        <f>'2016 Responses'!K34</f>
        <v>17</v>
      </c>
      <c r="E34" s="234"/>
      <c r="F34" s="256">
        <f>'2016 Responses'!L34</f>
        <v>469</v>
      </c>
      <c r="G34" s="234"/>
      <c r="H34" s="256">
        <f>'2016 Responses'!F34</f>
        <v>49</v>
      </c>
      <c r="I34" s="234"/>
      <c r="J34" s="256">
        <f>'2016 Responses'!M34</f>
        <v>33</v>
      </c>
      <c r="K34" s="234"/>
      <c r="L34" s="84">
        <f>'2016 Responses'!P34</f>
        <v>213592</v>
      </c>
      <c r="M34" s="127">
        <f t="shared" si="0"/>
        <v>0.1786339754816112</v>
      </c>
      <c r="N34" s="112">
        <f t="shared" si="2"/>
        <v>2.9823214352597475E-3</v>
      </c>
      <c r="O34" s="110">
        <f t="shared" si="1"/>
        <v>5.7793345008756568E-2</v>
      </c>
    </row>
    <row r="35" spans="1:36" s="22" customFormat="1" x14ac:dyDescent="0.3">
      <c r="A35" s="37" t="s">
        <v>35</v>
      </c>
      <c r="B35" s="260">
        <f>'2016 Responses'!I35</f>
        <v>0</v>
      </c>
      <c r="C35" s="261"/>
      <c r="D35" s="260">
        <f>'2016 Responses'!K35</f>
        <v>74</v>
      </c>
      <c r="E35" s="261"/>
      <c r="F35" s="260" t="str">
        <f>'2016 Responses'!L35</f>
        <v>TBD</v>
      </c>
      <c r="G35" s="261"/>
      <c r="H35" s="260">
        <f>'2016 Responses'!F35</f>
        <v>13</v>
      </c>
      <c r="I35" s="261"/>
      <c r="J35" s="260" t="str">
        <f>'2016 Responses'!M35</f>
        <v>TBD</v>
      </c>
      <c r="K35" s="261"/>
      <c r="L35" s="82">
        <f>'2016 Responses'!P35</f>
        <v>41535</v>
      </c>
      <c r="M35" s="128" t="str">
        <f t="shared" si="0"/>
        <v>No Appeals</v>
      </c>
      <c r="N35" s="111">
        <f t="shared" si="2"/>
        <v>2.0946189960274466E-3</v>
      </c>
      <c r="O35" s="107" t="str">
        <f t="shared" si="1"/>
        <v>No Appeals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17" customFormat="1" x14ac:dyDescent="0.3">
      <c r="A36" s="11" t="s">
        <v>36</v>
      </c>
      <c r="B36" s="256">
        <f>'2016 Responses'!I36</f>
        <v>121</v>
      </c>
      <c r="C36" s="234"/>
      <c r="D36" s="256">
        <f>'2016 Responses'!K36</f>
        <v>328</v>
      </c>
      <c r="E36" s="234"/>
      <c r="F36" s="256">
        <f>'2016 Responses'!L36</f>
        <v>49</v>
      </c>
      <c r="G36" s="234"/>
      <c r="H36" s="256">
        <f>'2016 Responses'!F36</f>
        <v>24</v>
      </c>
      <c r="I36" s="234"/>
      <c r="J36" s="256">
        <f>'2016 Responses'!M36</f>
        <v>22</v>
      </c>
      <c r="K36" s="234"/>
      <c r="L36" s="84">
        <f>'2016 Responses'!P36</f>
        <v>118764</v>
      </c>
      <c r="M36" s="127">
        <f t="shared" si="0"/>
        <v>0.5950413223140496</v>
      </c>
      <c r="N36" s="112">
        <f t="shared" si="2"/>
        <v>3.9826883567411001E-3</v>
      </c>
      <c r="O36" s="110">
        <f t="shared" si="1"/>
        <v>0.18181818181818182</v>
      </c>
    </row>
    <row r="37" spans="1:36" s="22" customFormat="1" x14ac:dyDescent="0.3">
      <c r="A37" s="37" t="s">
        <v>37</v>
      </c>
      <c r="B37" s="260">
        <f>'2016 Responses'!I37</f>
        <v>9</v>
      </c>
      <c r="C37" s="261"/>
      <c r="D37" s="260">
        <f>'2016 Responses'!K37</f>
        <v>0</v>
      </c>
      <c r="E37" s="261"/>
      <c r="F37" s="260">
        <f>'2016 Responses'!L37</f>
        <v>6</v>
      </c>
      <c r="G37" s="261"/>
      <c r="H37" s="260">
        <f>'2016 Responses'!F37</f>
        <v>0</v>
      </c>
      <c r="I37" s="261"/>
      <c r="J37" s="260">
        <f>'2016 Responses'!M37</f>
        <v>0</v>
      </c>
      <c r="K37" s="261"/>
      <c r="L37" s="82">
        <f>'2016 Responses'!P37</f>
        <v>4545</v>
      </c>
      <c r="M37" s="128">
        <f t="shared" si="0"/>
        <v>0.33333333333333331</v>
      </c>
      <c r="N37" s="111">
        <f t="shared" si="2"/>
        <v>1.9801980198019802E-3</v>
      </c>
      <c r="O37" s="107">
        <f t="shared" si="1"/>
        <v>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17" customFormat="1" x14ac:dyDescent="0.3">
      <c r="A38" s="11" t="s">
        <v>38</v>
      </c>
      <c r="B38" s="256">
        <f>'2016 Responses'!I38</f>
        <v>8</v>
      </c>
      <c r="C38" s="234"/>
      <c r="D38" s="256">
        <f>'2016 Responses'!K38</f>
        <v>0</v>
      </c>
      <c r="E38" s="234"/>
      <c r="F38" s="256">
        <f>'2016 Responses'!L38</f>
        <v>5</v>
      </c>
      <c r="G38" s="234"/>
      <c r="H38" s="256">
        <f>'2016 Responses'!F38</f>
        <v>0</v>
      </c>
      <c r="I38" s="234"/>
      <c r="J38" s="256">
        <f>'2016 Responses'!M38</f>
        <v>2</v>
      </c>
      <c r="K38" s="234"/>
      <c r="L38" s="84">
        <f>'2016 Responses'!P38</f>
        <v>31321</v>
      </c>
      <c r="M38" s="127">
        <f t="shared" si="0"/>
        <v>0.375</v>
      </c>
      <c r="N38" s="112">
        <f t="shared" si="2"/>
        <v>2.5541968647233487E-4</v>
      </c>
      <c r="O38" s="110">
        <f t="shared" si="1"/>
        <v>0.25</v>
      </c>
    </row>
    <row r="39" spans="1:36" s="22" customFormat="1" x14ac:dyDescent="0.3">
      <c r="A39" s="37" t="s">
        <v>39</v>
      </c>
      <c r="B39" s="260">
        <f>'2016 Responses'!I39</f>
        <v>15</v>
      </c>
      <c r="C39" s="261"/>
      <c r="D39" s="260">
        <f>'2016 Responses'!K39</f>
        <v>107</v>
      </c>
      <c r="E39" s="261"/>
      <c r="F39" s="260">
        <f>'2016 Responses'!L39</f>
        <v>7</v>
      </c>
      <c r="G39" s="261"/>
      <c r="H39" s="260">
        <f>'2016 Responses'!F39</f>
        <v>4</v>
      </c>
      <c r="I39" s="261"/>
      <c r="J39" s="260">
        <f>'2016 Responses'!M39</f>
        <v>0</v>
      </c>
      <c r="K39" s="261"/>
      <c r="L39" s="82">
        <f>'2016 Responses'!P39</f>
        <v>111620</v>
      </c>
      <c r="M39" s="128">
        <f t="shared" si="0"/>
        <v>0.53333333333333333</v>
      </c>
      <c r="N39" s="111">
        <f t="shared" si="2"/>
        <v>1.1288299587887474E-3</v>
      </c>
      <c r="O39" s="107">
        <f t="shared" si="1"/>
        <v>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17" customFormat="1" x14ac:dyDescent="0.3">
      <c r="A40" s="11" t="s">
        <v>40</v>
      </c>
      <c r="B40" s="256">
        <f>'2016 Responses'!I40</f>
        <v>9</v>
      </c>
      <c r="C40" s="234"/>
      <c r="D40" s="256">
        <f>'2016 Responses'!K40</f>
        <v>0</v>
      </c>
      <c r="E40" s="234"/>
      <c r="F40" s="256">
        <f>'2016 Responses'!L40</f>
        <v>9</v>
      </c>
      <c r="G40" s="234"/>
      <c r="H40" s="256">
        <f>'2016 Responses'!F40</f>
        <v>0</v>
      </c>
      <c r="I40" s="234"/>
      <c r="J40" s="256">
        <f>'2016 Responses'!M40</f>
        <v>7</v>
      </c>
      <c r="K40" s="234"/>
      <c r="L40" s="84">
        <f>'2016 Responses'!P40</f>
        <v>37341</v>
      </c>
      <c r="M40" s="127">
        <f t="shared" si="0"/>
        <v>0</v>
      </c>
      <c r="N40" s="112">
        <f t="shared" si="2"/>
        <v>2.4102193299590263E-4</v>
      </c>
      <c r="O40" s="110">
        <f t="shared" si="1"/>
        <v>0.77777777777777779</v>
      </c>
    </row>
    <row r="41" spans="1:36" s="22" customFormat="1" x14ac:dyDescent="0.3">
      <c r="A41" s="37" t="s">
        <v>41</v>
      </c>
      <c r="B41" s="260">
        <f>'2016 Responses'!I41</f>
        <v>0</v>
      </c>
      <c r="C41" s="261"/>
      <c r="D41" s="260">
        <f>'2016 Responses'!K41</f>
        <v>39</v>
      </c>
      <c r="E41" s="261"/>
      <c r="F41" s="260">
        <f>'2016 Responses'!L41</f>
        <v>0</v>
      </c>
      <c r="G41" s="261"/>
      <c r="H41" s="260">
        <f>'2016 Responses'!F41</f>
        <v>1</v>
      </c>
      <c r="I41" s="261"/>
      <c r="J41" s="260">
        <f>'2016 Responses'!M41</f>
        <v>0</v>
      </c>
      <c r="K41" s="261"/>
      <c r="L41" s="82">
        <f>'2016 Responses'!P41</f>
        <v>105815</v>
      </c>
      <c r="M41" s="128" t="str">
        <f t="shared" si="0"/>
        <v>No Appeals</v>
      </c>
      <c r="N41" s="111">
        <f t="shared" si="2"/>
        <v>3.7801823938005011E-4</v>
      </c>
      <c r="O41" s="107" t="str">
        <f>IFERROR(SUM(J41/B41), "No Appeals")</f>
        <v>No Appeals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7" customFormat="1" x14ac:dyDescent="0.3">
      <c r="A42" s="16" t="s">
        <v>45</v>
      </c>
      <c r="B42" s="266">
        <f>SUM(B3:C41)</f>
        <v>3642</v>
      </c>
      <c r="C42" s="267"/>
      <c r="D42" s="266">
        <f>SUM(D3:E41)</f>
        <v>4335</v>
      </c>
      <c r="E42" s="267"/>
      <c r="F42" s="266">
        <f>SUM(F3:G41)</f>
        <v>2245</v>
      </c>
      <c r="G42" s="267"/>
      <c r="H42" s="266">
        <f>SUM(H3:I41)</f>
        <v>611</v>
      </c>
      <c r="I42" s="267"/>
      <c r="J42" s="266">
        <f>SUM(J3:K41)</f>
        <v>320</v>
      </c>
      <c r="K42" s="267"/>
      <c r="L42" s="83">
        <f>SUM(L3:L41)</f>
        <v>3234055</v>
      </c>
      <c r="M42" s="83"/>
      <c r="N42" s="83"/>
      <c r="O42" s="8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x14ac:dyDescent="0.3">
      <c r="A43" s="153" t="s">
        <v>94</v>
      </c>
      <c r="B43" s="270">
        <f>AVERAGE(B3:B41)</f>
        <v>93.384615384615387</v>
      </c>
      <c r="C43" s="271"/>
      <c r="D43" s="270">
        <f>AVERAGE(D3:D41)</f>
        <v>114.07894736842105</v>
      </c>
      <c r="E43" s="271"/>
      <c r="F43" s="270">
        <f>AVERAGE(F3:F41)</f>
        <v>62.361111111111114</v>
      </c>
      <c r="G43" s="271"/>
      <c r="H43" s="270">
        <f>AVERAGE(H3:H41)</f>
        <v>15.666666666666666</v>
      </c>
      <c r="I43" s="271"/>
      <c r="J43" s="270">
        <f>AVERAGE(J3:J41)</f>
        <v>9.4117647058823533</v>
      </c>
      <c r="K43" s="271"/>
      <c r="L43" s="153"/>
      <c r="M43" s="153"/>
      <c r="N43" s="153"/>
      <c r="O43" s="153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36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36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26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26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26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26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26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26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26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</sheetData>
  <sheetProtection sheet="1" objects="1" scenarios="1"/>
  <mergeCells count="215">
    <mergeCell ref="B43:C43"/>
    <mergeCell ref="D43:E43"/>
    <mergeCell ref="F43:G43"/>
    <mergeCell ref="H43:I43"/>
    <mergeCell ref="J43:K43"/>
    <mergeCell ref="B1:C1"/>
    <mergeCell ref="D1:E1"/>
    <mergeCell ref="F1:G1"/>
    <mergeCell ref="H1:I1"/>
    <mergeCell ref="J1:K1"/>
    <mergeCell ref="B2:C2"/>
    <mergeCell ref="D2:E2"/>
    <mergeCell ref="F2:G2"/>
    <mergeCell ref="H2:I2"/>
    <mergeCell ref="J2:K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</mergeCells>
  <pageMargins left="0.25" right="0.25" top="0.75" bottom="0.75" header="0.3" footer="0.3"/>
  <pageSetup paperSize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B243"/>
  <sheetViews>
    <sheetView workbookViewId="0">
      <selection activeCell="F5" sqref="F5"/>
    </sheetView>
  </sheetViews>
  <sheetFormatPr defaultRowHeight="14.4" x14ac:dyDescent="0.3"/>
  <cols>
    <col min="1" max="1" width="10.21875" bestFit="1" customWidth="1"/>
    <col min="2" max="2" width="11.6640625" style="3" customWidth="1"/>
    <col min="3" max="3" width="9.21875" style="3" customWidth="1"/>
    <col min="4" max="4" width="10.6640625" style="3" customWidth="1"/>
    <col min="5" max="5" width="10" style="39" customWidth="1"/>
    <col min="6" max="6" width="12" style="2" customWidth="1"/>
    <col min="7" max="7" width="10.21875" style="2" customWidth="1"/>
    <col min="8" max="8" width="10.109375" style="2" customWidth="1"/>
    <col min="9" max="9" width="9.44140625" style="2" customWidth="1"/>
    <col min="10" max="10" width="8.44140625" style="38" customWidth="1"/>
    <col min="11" max="11" width="10.44140625" style="2" customWidth="1"/>
    <col min="12" max="12" width="10.33203125" style="2" customWidth="1"/>
    <col min="13" max="13" width="10.77734375" style="2" customWidth="1"/>
    <col min="14" max="14" width="8.33203125" style="1" customWidth="1"/>
    <col min="15" max="15" width="10.33203125" customWidth="1"/>
  </cols>
  <sheetData>
    <row r="1" spans="1:60" ht="23.25" customHeight="1" thickTop="1" thickBot="1" x14ac:dyDescent="0.35">
      <c r="A1" s="279" t="s">
        <v>0</v>
      </c>
      <c r="B1" s="281" t="s">
        <v>82</v>
      </c>
      <c r="C1" s="282"/>
      <c r="D1" s="282"/>
      <c r="E1" s="282"/>
      <c r="F1" s="282"/>
      <c r="G1" s="281" t="s">
        <v>83</v>
      </c>
      <c r="H1" s="282"/>
      <c r="I1" s="282"/>
      <c r="J1" s="287"/>
      <c r="K1" s="277" t="s">
        <v>2</v>
      </c>
      <c r="L1" s="285" t="s">
        <v>3</v>
      </c>
      <c r="M1" s="277" t="s">
        <v>4</v>
      </c>
      <c r="N1" s="247" t="s">
        <v>76</v>
      </c>
      <c r="O1" s="248"/>
      <c r="P1" s="249"/>
    </row>
    <row r="2" spans="1:60" ht="44.4" thickTop="1" thickBot="1" x14ac:dyDescent="0.35">
      <c r="A2" s="280"/>
      <c r="B2" s="66" t="s">
        <v>77</v>
      </c>
      <c r="C2" s="67" t="s">
        <v>78</v>
      </c>
      <c r="D2" s="67" t="s">
        <v>75</v>
      </c>
      <c r="E2" s="67" t="s">
        <v>81</v>
      </c>
      <c r="F2" s="65" t="s">
        <v>56</v>
      </c>
      <c r="G2" s="66" t="s">
        <v>73</v>
      </c>
      <c r="H2" s="67" t="s">
        <v>74</v>
      </c>
      <c r="I2" s="67" t="s">
        <v>1</v>
      </c>
      <c r="J2" s="68" t="s">
        <v>60</v>
      </c>
      <c r="K2" s="278"/>
      <c r="L2" s="284"/>
      <c r="M2" s="278"/>
      <c r="N2" s="137" t="s">
        <v>77</v>
      </c>
      <c r="O2" s="135" t="s">
        <v>78</v>
      </c>
      <c r="P2" s="136" t="s">
        <v>81</v>
      </c>
    </row>
    <row r="3" spans="1:60" s="24" customFormat="1" ht="15" thickTop="1" x14ac:dyDescent="0.3">
      <c r="A3" s="75" t="s">
        <v>5</v>
      </c>
      <c r="B3" s="46">
        <v>4</v>
      </c>
      <c r="C3" s="46">
        <v>0</v>
      </c>
      <c r="D3" s="46"/>
      <c r="E3" s="46">
        <f>SUM(B3:C3:D3)</f>
        <v>4</v>
      </c>
      <c r="F3" s="47">
        <v>0</v>
      </c>
      <c r="G3" s="46">
        <v>0</v>
      </c>
      <c r="H3" s="46">
        <v>0</v>
      </c>
      <c r="I3" s="47">
        <v>4</v>
      </c>
      <c r="J3" s="46">
        <f>SUM(E3-F3-G3-H3-I3)</f>
        <v>0</v>
      </c>
      <c r="K3" s="47">
        <v>0</v>
      </c>
      <c r="L3" s="47">
        <v>0</v>
      </c>
      <c r="M3" s="47">
        <v>0</v>
      </c>
      <c r="N3" s="115">
        <v>12850</v>
      </c>
      <c r="O3" s="116">
        <v>1253</v>
      </c>
      <c r="P3" s="142">
        <f>SUM(N3:O3)</f>
        <v>14103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s="17" customFormat="1" x14ac:dyDescent="0.3">
      <c r="A4" s="76" t="s">
        <v>6</v>
      </c>
      <c r="B4" s="48">
        <v>16</v>
      </c>
      <c r="C4" s="48">
        <v>0</v>
      </c>
      <c r="D4" s="48"/>
      <c r="E4" s="48">
        <f>SUM(B4:C4:D4)</f>
        <v>16</v>
      </c>
      <c r="F4" s="47">
        <v>0</v>
      </c>
      <c r="G4" s="48">
        <v>0</v>
      </c>
      <c r="H4" s="48">
        <v>9</v>
      </c>
      <c r="I4" s="47">
        <v>7</v>
      </c>
      <c r="J4" s="48">
        <f t="shared" ref="J4:J41" si="0">SUM(E4-F4-G4-H4-I4)</f>
        <v>0</v>
      </c>
      <c r="K4" s="47">
        <v>0</v>
      </c>
      <c r="L4" s="47">
        <v>3</v>
      </c>
      <c r="M4" s="47">
        <v>0</v>
      </c>
      <c r="N4" s="97">
        <v>10703</v>
      </c>
      <c r="O4" s="98">
        <v>554</v>
      </c>
      <c r="P4" s="139">
        <f t="shared" ref="P4:P41" si="1">SUM(N4:O4)</f>
        <v>11257</v>
      </c>
    </row>
    <row r="5" spans="1:60" s="23" customFormat="1" x14ac:dyDescent="0.3">
      <c r="A5" s="58" t="s">
        <v>7</v>
      </c>
      <c r="B5" s="29">
        <v>173</v>
      </c>
      <c r="C5" s="29">
        <v>0</v>
      </c>
      <c r="D5" s="29"/>
      <c r="E5" s="29">
        <f>SUM(B5:C5:D5)</f>
        <v>173</v>
      </c>
      <c r="F5" s="49">
        <v>3</v>
      </c>
      <c r="G5" s="29">
        <v>27</v>
      </c>
      <c r="H5" s="29">
        <v>78</v>
      </c>
      <c r="I5" s="49">
        <v>62</v>
      </c>
      <c r="J5" s="29">
        <f t="shared" si="0"/>
        <v>3</v>
      </c>
      <c r="K5" s="49">
        <v>0</v>
      </c>
      <c r="L5" s="49">
        <v>49</v>
      </c>
      <c r="M5" s="49">
        <v>17</v>
      </c>
      <c r="N5" s="92">
        <v>72962</v>
      </c>
      <c r="O5" s="93">
        <v>5618</v>
      </c>
      <c r="P5" s="141">
        <f t="shared" si="1"/>
        <v>78580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s="17" customFormat="1" x14ac:dyDescent="0.3">
      <c r="A6" s="76" t="s">
        <v>8</v>
      </c>
      <c r="B6" s="48">
        <v>83</v>
      </c>
      <c r="C6" s="48">
        <v>0</v>
      </c>
      <c r="D6" s="48"/>
      <c r="E6" s="48">
        <f>SUM(B6:C6:D6)</f>
        <v>83</v>
      </c>
      <c r="F6" s="47">
        <v>22</v>
      </c>
      <c r="G6" s="48">
        <v>10</v>
      </c>
      <c r="H6" s="48">
        <v>23</v>
      </c>
      <c r="I6" s="47">
        <v>28</v>
      </c>
      <c r="J6" s="48">
        <f t="shared" si="0"/>
        <v>0</v>
      </c>
      <c r="K6" s="47">
        <v>0</v>
      </c>
      <c r="L6" s="47">
        <v>23</v>
      </c>
      <c r="M6" s="47">
        <v>3</v>
      </c>
      <c r="N6" s="97">
        <v>43789</v>
      </c>
      <c r="O6" s="98">
        <v>1754</v>
      </c>
      <c r="P6" s="143">
        <f>SUM(N6:O6)</f>
        <v>45543</v>
      </c>
    </row>
    <row r="7" spans="1:60" s="24" customFormat="1" x14ac:dyDescent="0.3">
      <c r="A7" s="77" t="s">
        <v>9</v>
      </c>
      <c r="B7" s="46">
        <v>145</v>
      </c>
      <c r="C7" s="46">
        <v>2</v>
      </c>
      <c r="D7" s="46"/>
      <c r="E7" s="46">
        <f>SUM(B7:C7:D7)</f>
        <v>147</v>
      </c>
      <c r="F7" s="47">
        <v>3</v>
      </c>
      <c r="G7" s="46">
        <v>22</v>
      </c>
      <c r="H7" s="46">
        <v>85</v>
      </c>
      <c r="I7" s="47">
        <v>37</v>
      </c>
      <c r="J7" s="46">
        <f t="shared" si="0"/>
        <v>0</v>
      </c>
      <c r="K7" s="47">
        <v>0</v>
      </c>
      <c r="L7" s="47">
        <v>25</v>
      </c>
      <c r="M7" s="47">
        <v>1</v>
      </c>
      <c r="N7" s="92">
        <v>47924</v>
      </c>
      <c r="O7" s="93">
        <v>2004</v>
      </c>
      <c r="P7" s="141">
        <f t="shared" si="1"/>
        <v>49928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s="17" customFormat="1" x14ac:dyDescent="0.3">
      <c r="A8" s="76" t="s">
        <v>10</v>
      </c>
      <c r="B8" s="48">
        <v>859</v>
      </c>
      <c r="C8" s="48">
        <v>1</v>
      </c>
      <c r="D8" s="48"/>
      <c r="E8" s="48">
        <f>SUM(B8:C8:D8)</f>
        <v>860</v>
      </c>
      <c r="F8" s="47">
        <v>5</v>
      </c>
      <c r="G8" s="48">
        <v>64</v>
      </c>
      <c r="H8" s="48">
        <v>285</v>
      </c>
      <c r="I8" s="47">
        <v>506</v>
      </c>
      <c r="J8" s="48">
        <f t="shared" si="0"/>
        <v>0</v>
      </c>
      <c r="K8" s="47">
        <v>0</v>
      </c>
      <c r="L8" s="47">
        <v>184</v>
      </c>
      <c r="M8" s="47">
        <v>5</v>
      </c>
      <c r="N8" s="97">
        <v>163634</v>
      </c>
      <c r="O8" s="98">
        <v>7809</v>
      </c>
      <c r="P8" s="139">
        <f t="shared" si="1"/>
        <v>171443</v>
      </c>
    </row>
    <row r="9" spans="1:60" s="24" customFormat="1" x14ac:dyDescent="0.3">
      <c r="A9" s="77" t="s">
        <v>11</v>
      </c>
      <c r="B9" s="46">
        <v>1</v>
      </c>
      <c r="C9" s="46">
        <v>0</v>
      </c>
      <c r="D9" s="46"/>
      <c r="E9" s="46">
        <f>SUM(B9:C9:D9)</f>
        <v>1</v>
      </c>
      <c r="F9" s="47">
        <v>0</v>
      </c>
      <c r="G9" s="46">
        <v>0</v>
      </c>
      <c r="H9" s="46">
        <v>0</v>
      </c>
      <c r="I9" s="47">
        <v>1</v>
      </c>
      <c r="J9" s="46">
        <f t="shared" si="0"/>
        <v>0</v>
      </c>
      <c r="K9" s="47">
        <v>0</v>
      </c>
      <c r="L9" s="47">
        <v>0</v>
      </c>
      <c r="M9" s="47">
        <v>0</v>
      </c>
      <c r="N9" s="92">
        <v>5456</v>
      </c>
      <c r="O9" s="93">
        <v>248</v>
      </c>
      <c r="P9" s="141">
        <f t="shared" si="1"/>
        <v>5704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s="26" customFormat="1" x14ac:dyDescent="0.3">
      <c r="A10" s="57" t="s">
        <v>12</v>
      </c>
      <c r="B10" s="28">
        <v>77</v>
      </c>
      <c r="C10" s="28">
        <v>1</v>
      </c>
      <c r="D10" s="28"/>
      <c r="E10" s="28">
        <f>SUM(B10:C10:D10)</f>
        <v>78</v>
      </c>
      <c r="F10" s="49">
        <v>4</v>
      </c>
      <c r="G10" s="28">
        <v>17</v>
      </c>
      <c r="H10" s="28">
        <v>40</v>
      </c>
      <c r="I10" s="49">
        <v>17</v>
      </c>
      <c r="J10" s="28">
        <f t="shared" si="0"/>
        <v>0</v>
      </c>
      <c r="K10" s="49">
        <v>0</v>
      </c>
      <c r="L10" s="49">
        <v>17</v>
      </c>
      <c r="M10" s="49">
        <v>2</v>
      </c>
      <c r="N10" s="97">
        <v>55976</v>
      </c>
      <c r="O10" s="98">
        <v>2700</v>
      </c>
      <c r="P10" s="139">
        <f t="shared" si="1"/>
        <v>58676</v>
      </c>
    </row>
    <row r="11" spans="1:60" s="25" customFormat="1" x14ac:dyDescent="0.3">
      <c r="A11" s="71" t="s">
        <v>13</v>
      </c>
      <c r="B11" s="144">
        <v>15</v>
      </c>
      <c r="C11" s="144">
        <v>5</v>
      </c>
      <c r="D11" s="144"/>
      <c r="E11" s="144">
        <f>SUM(B11:C11:D11)</f>
        <v>20</v>
      </c>
      <c r="F11" s="145">
        <v>0</v>
      </c>
      <c r="G11" s="144">
        <v>9</v>
      </c>
      <c r="H11" s="144">
        <v>16</v>
      </c>
      <c r="I11" s="145">
        <v>21</v>
      </c>
      <c r="J11" s="144">
        <f t="shared" si="0"/>
        <v>-26</v>
      </c>
      <c r="K11" s="145">
        <v>0</v>
      </c>
      <c r="L11" s="145">
        <v>14</v>
      </c>
      <c r="M11" s="145">
        <v>5</v>
      </c>
      <c r="N11" s="92">
        <v>25998</v>
      </c>
      <c r="O11" s="93">
        <v>1160</v>
      </c>
      <c r="P11" s="141">
        <f t="shared" si="1"/>
        <v>27158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s="26" customFormat="1" x14ac:dyDescent="0.3">
      <c r="A12" s="57" t="s">
        <v>14</v>
      </c>
      <c r="B12" s="28">
        <v>2</v>
      </c>
      <c r="C12" s="28">
        <v>0</v>
      </c>
      <c r="D12" s="28"/>
      <c r="E12" s="28">
        <f>SUM(B12:C12:D12)</f>
        <v>2</v>
      </c>
      <c r="F12" s="49">
        <v>0</v>
      </c>
      <c r="G12" s="28">
        <v>0</v>
      </c>
      <c r="H12" s="28">
        <v>0</v>
      </c>
      <c r="I12" s="49">
        <v>2</v>
      </c>
      <c r="J12" s="28">
        <f t="shared" si="0"/>
        <v>0</v>
      </c>
      <c r="K12" s="49">
        <v>0</v>
      </c>
      <c r="L12" s="49">
        <v>0</v>
      </c>
      <c r="M12" s="49">
        <v>0</v>
      </c>
      <c r="N12" s="97">
        <v>8957</v>
      </c>
      <c r="O12" s="98">
        <v>357</v>
      </c>
      <c r="P12" s="139">
        <f t="shared" si="1"/>
        <v>9314</v>
      </c>
    </row>
    <row r="13" spans="1:60" s="24" customFormat="1" x14ac:dyDescent="0.3">
      <c r="A13" s="77" t="s">
        <v>61</v>
      </c>
      <c r="B13" s="46">
        <v>11</v>
      </c>
      <c r="C13" s="46">
        <v>0</v>
      </c>
      <c r="D13" s="46"/>
      <c r="E13" s="46">
        <f>SUM(B13:C13:D13)</f>
        <v>11</v>
      </c>
      <c r="F13" s="47">
        <v>0</v>
      </c>
      <c r="G13" s="46">
        <v>4</v>
      </c>
      <c r="H13" s="46">
        <v>0</v>
      </c>
      <c r="I13" s="47">
        <v>7</v>
      </c>
      <c r="J13" s="46">
        <f t="shared" si="0"/>
        <v>0</v>
      </c>
      <c r="K13" s="47">
        <v>0</v>
      </c>
      <c r="L13" s="47">
        <v>5</v>
      </c>
      <c r="M13" s="47">
        <v>0</v>
      </c>
      <c r="N13" s="92">
        <v>29525</v>
      </c>
      <c r="O13" s="93">
        <v>2804</v>
      </c>
      <c r="P13" s="141">
        <f t="shared" si="1"/>
        <v>32329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s="17" customFormat="1" x14ac:dyDescent="0.3">
      <c r="A14" s="76" t="s">
        <v>15</v>
      </c>
      <c r="B14" s="48">
        <v>2</v>
      </c>
      <c r="C14" s="48">
        <v>0</v>
      </c>
      <c r="D14" s="48"/>
      <c r="E14" s="48">
        <f>SUM(B14:C14:D14)</f>
        <v>2</v>
      </c>
      <c r="F14" s="47">
        <v>0</v>
      </c>
      <c r="G14" s="48">
        <v>0</v>
      </c>
      <c r="H14" s="48">
        <v>0</v>
      </c>
      <c r="I14" s="47">
        <v>2</v>
      </c>
      <c r="J14" s="48">
        <f t="shared" si="0"/>
        <v>0</v>
      </c>
      <c r="K14" s="47">
        <v>0</v>
      </c>
      <c r="L14" s="47">
        <v>0</v>
      </c>
      <c r="M14" s="47">
        <v>0</v>
      </c>
      <c r="N14" s="97">
        <v>3410</v>
      </c>
      <c r="O14" s="98">
        <v>256</v>
      </c>
      <c r="P14" s="139">
        <f t="shared" si="1"/>
        <v>3666</v>
      </c>
    </row>
    <row r="15" spans="1:60" s="25" customFormat="1" x14ac:dyDescent="0.3">
      <c r="A15" s="71" t="s">
        <v>16</v>
      </c>
      <c r="B15" s="144">
        <v>180</v>
      </c>
      <c r="C15" s="144">
        <v>1</v>
      </c>
      <c r="D15" s="144"/>
      <c r="E15" s="144">
        <f>SUM(B15:C15:D15)</f>
        <v>181</v>
      </c>
      <c r="F15" s="145">
        <v>1</v>
      </c>
      <c r="G15" s="144">
        <v>25</v>
      </c>
      <c r="H15" s="144">
        <v>52</v>
      </c>
      <c r="I15" s="145">
        <v>104</v>
      </c>
      <c r="J15" s="144">
        <f t="shared" si="0"/>
        <v>-1</v>
      </c>
      <c r="K15" s="145">
        <v>0</v>
      </c>
      <c r="L15" s="145">
        <v>71</v>
      </c>
      <c r="M15" s="145">
        <v>2</v>
      </c>
      <c r="N15" s="92">
        <v>53712</v>
      </c>
      <c r="O15" s="93">
        <v>4601</v>
      </c>
      <c r="P15" s="141">
        <f t="shared" si="1"/>
        <v>58313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17" customFormat="1" x14ac:dyDescent="0.3">
      <c r="A16" s="76" t="s">
        <v>17</v>
      </c>
      <c r="B16" s="48">
        <v>201</v>
      </c>
      <c r="C16" s="48">
        <v>7</v>
      </c>
      <c r="D16" s="48"/>
      <c r="E16" s="48">
        <f>SUM(B16:C16:D16)</f>
        <v>208</v>
      </c>
      <c r="F16" s="47">
        <v>0</v>
      </c>
      <c r="G16" s="48">
        <v>74</v>
      </c>
      <c r="H16" s="48">
        <v>101</v>
      </c>
      <c r="I16" s="47">
        <v>33</v>
      </c>
      <c r="J16" s="48">
        <f t="shared" si="0"/>
        <v>0</v>
      </c>
      <c r="K16" s="47">
        <v>0</v>
      </c>
      <c r="L16" s="47">
        <v>27</v>
      </c>
      <c r="M16" s="47">
        <v>0</v>
      </c>
      <c r="N16" s="97">
        <v>56536</v>
      </c>
      <c r="O16" s="98">
        <v>4367</v>
      </c>
      <c r="P16" s="139">
        <f t="shared" si="1"/>
        <v>60903</v>
      </c>
    </row>
    <row r="17" spans="1:60" s="24" customFormat="1" x14ac:dyDescent="0.3">
      <c r="A17" s="77" t="s">
        <v>18</v>
      </c>
      <c r="B17" s="46">
        <v>180</v>
      </c>
      <c r="C17" s="46">
        <v>5</v>
      </c>
      <c r="D17" s="46"/>
      <c r="E17" s="46">
        <f>SUM(B17:C17:D17)</f>
        <v>185</v>
      </c>
      <c r="F17" s="47">
        <v>19</v>
      </c>
      <c r="G17" s="46">
        <v>32</v>
      </c>
      <c r="H17" s="46">
        <v>52</v>
      </c>
      <c r="I17" s="47">
        <v>82</v>
      </c>
      <c r="J17" s="46">
        <f t="shared" si="0"/>
        <v>0</v>
      </c>
      <c r="K17" s="47">
        <v>0</v>
      </c>
      <c r="L17" s="47">
        <v>56</v>
      </c>
      <c r="M17" s="47">
        <v>9</v>
      </c>
      <c r="N17" s="92">
        <v>49061</v>
      </c>
      <c r="O17" s="93">
        <v>2208</v>
      </c>
      <c r="P17" s="141">
        <f t="shared" si="1"/>
        <v>51269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s="17" customFormat="1" x14ac:dyDescent="0.3">
      <c r="A18" s="76" t="s">
        <v>19</v>
      </c>
      <c r="B18" s="48">
        <v>43</v>
      </c>
      <c r="C18" s="48">
        <v>0</v>
      </c>
      <c r="D18" s="48"/>
      <c r="E18" s="48">
        <f>SUM(B18:C18:D18)</f>
        <v>43</v>
      </c>
      <c r="F18" s="47">
        <v>0</v>
      </c>
      <c r="G18" s="48">
        <v>11</v>
      </c>
      <c r="H18" s="48">
        <v>17</v>
      </c>
      <c r="I18" s="47">
        <v>15</v>
      </c>
      <c r="J18" s="48">
        <f t="shared" si="0"/>
        <v>0</v>
      </c>
      <c r="K18" s="47">
        <v>0</v>
      </c>
      <c r="L18" s="47">
        <v>9</v>
      </c>
      <c r="M18" s="47">
        <v>0</v>
      </c>
      <c r="N18" s="97">
        <v>29726</v>
      </c>
      <c r="O18" s="98">
        <v>560</v>
      </c>
      <c r="P18" s="139">
        <f t="shared" si="1"/>
        <v>30286</v>
      </c>
    </row>
    <row r="19" spans="1:60" s="25" customFormat="1" x14ac:dyDescent="0.3">
      <c r="A19" s="71" t="s">
        <v>62</v>
      </c>
      <c r="B19" s="144">
        <v>5754</v>
      </c>
      <c r="C19" s="144">
        <v>39</v>
      </c>
      <c r="D19" s="144"/>
      <c r="E19" s="144">
        <f>SUM(B19:C19:D19)</f>
        <v>5793</v>
      </c>
      <c r="F19" s="145">
        <v>316</v>
      </c>
      <c r="G19" s="144">
        <v>899</v>
      </c>
      <c r="H19" s="144">
        <v>661</v>
      </c>
      <c r="I19" s="145">
        <v>3867</v>
      </c>
      <c r="J19" s="144">
        <f t="shared" si="0"/>
        <v>50</v>
      </c>
      <c r="K19" s="145">
        <v>46</v>
      </c>
      <c r="L19" s="145">
        <v>2196</v>
      </c>
      <c r="M19" s="145">
        <v>0</v>
      </c>
      <c r="N19" s="92">
        <v>674636</v>
      </c>
      <c r="O19" s="93">
        <v>32025</v>
      </c>
      <c r="P19" s="141">
        <f t="shared" si="1"/>
        <v>706661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17" customFormat="1" x14ac:dyDescent="0.3">
      <c r="A20" s="76" t="s">
        <v>20</v>
      </c>
      <c r="B20" s="48">
        <v>228</v>
      </c>
      <c r="C20" s="48">
        <v>5</v>
      </c>
      <c r="D20" s="48"/>
      <c r="E20" s="48">
        <f>SUM(B20:C20:D20)</f>
        <v>233</v>
      </c>
      <c r="F20" s="47">
        <v>17</v>
      </c>
      <c r="G20" s="48">
        <v>29</v>
      </c>
      <c r="H20" s="48">
        <v>95</v>
      </c>
      <c r="I20" s="47">
        <v>91</v>
      </c>
      <c r="J20" s="48">
        <f t="shared" si="0"/>
        <v>1</v>
      </c>
      <c r="K20" s="47">
        <v>1</v>
      </c>
      <c r="L20" s="47">
        <v>55</v>
      </c>
      <c r="M20" s="47">
        <v>13</v>
      </c>
      <c r="N20" s="97">
        <v>113681</v>
      </c>
      <c r="O20" s="98">
        <v>4631</v>
      </c>
      <c r="P20" s="139">
        <f t="shared" si="1"/>
        <v>118312</v>
      </c>
    </row>
    <row r="21" spans="1:60" s="25" customFormat="1" x14ac:dyDescent="0.3">
      <c r="A21" s="71" t="s">
        <v>21</v>
      </c>
      <c r="B21" s="144">
        <v>183</v>
      </c>
      <c r="C21" s="144">
        <v>0</v>
      </c>
      <c r="D21" s="144"/>
      <c r="E21" s="144">
        <f>SUM(B21:C21:D21)</f>
        <v>183</v>
      </c>
      <c r="F21" s="145">
        <v>6</v>
      </c>
      <c r="G21" s="144">
        <v>28</v>
      </c>
      <c r="H21" s="144">
        <v>23</v>
      </c>
      <c r="I21" s="145">
        <v>80</v>
      </c>
      <c r="J21" s="144">
        <f t="shared" si="0"/>
        <v>46</v>
      </c>
      <c r="K21" s="145">
        <v>0</v>
      </c>
      <c r="L21" s="145">
        <v>25</v>
      </c>
      <c r="M21" s="145">
        <v>49</v>
      </c>
      <c r="N21" s="92">
        <v>33407</v>
      </c>
      <c r="O21" s="93">
        <v>1688</v>
      </c>
      <c r="P21" s="141">
        <f t="shared" si="1"/>
        <v>35095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17" customFormat="1" x14ac:dyDescent="0.3">
      <c r="A22" s="76" t="s">
        <v>22</v>
      </c>
      <c r="B22" s="48">
        <v>30</v>
      </c>
      <c r="C22" s="48">
        <v>0</v>
      </c>
      <c r="D22" s="48"/>
      <c r="E22" s="48">
        <f>SUM(B22:C22:D22)</f>
        <v>30</v>
      </c>
      <c r="F22" s="47">
        <v>0</v>
      </c>
      <c r="G22" s="48">
        <v>5</v>
      </c>
      <c r="H22" s="48">
        <v>17</v>
      </c>
      <c r="I22" s="47">
        <v>8</v>
      </c>
      <c r="J22" s="48">
        <f t="shared" si="0"/>
        <v>0</v>
      </c>
      <c r="K22" s="47">
        <v>0</v>
      </c>
      <c r="L22" s="47">
        <v>7</v>
      </c>
      <c r="M22" s="47">
        <v>0</v>
      </c>
      <c r="N22" s="97">
        <v>18610</v>
      </c>
      <c r="O22" s="98">
        <v>2299</v>
      </c>
      <c r="P22" s="139">
        <f t="shared" si="1"/>
        <v>20909</v>
      </c>
    </row>
    <row r="23" spans="1:60" s="25" customFormat="1" x14ac:dyDescent="0.3">
      <c r="A23" s="71" t="s">
        <v>23</v>
      </c>
      <c r="B23" s="144">
        <v>125</v>
      </c>
      <c r="C23" s="144">
        <v>5</v>
      </c>
      <c r="D23" s="144"/>
      <c r="E23" s="144">
        <f>SUM(B23:C23:D23)</f>
        <v>130</v>
      </c>
      <c r="F23" s="145">
        <v>13</v>
      </c>
      <c r="G23" s="144">
        <v>27</v>
      </c>
      <c r="H23" s="144">
        <v>20</v>
      </c>
      <c r="I23" s="145">
        <v>77</v>
      </c>
      <c r="J23" s="144">
        <f t="shared" si="0"/>
        <v>-7</v>
      </c>
      <c r="K23" s="145">
        <v>6</v>
      </c>
      <c r="L23" s="145">
        <v>47</v>
      </c>
      <c r="M23" s="145">
        <v>25</v>
      </c>
      <c r="N23" s="92">
        <v>59711</v>
      </c>
      <c r="O23" s="93">
        <v>2728</v>
      </c>
      <c r="P23" s="141">
        <f t="shared" si="1"/>
        <v>62439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26" customFormat="1" x14ac:dyDescent="0.3">
      <c r="A24" s="57" t="s">
        <v>24</v>
      </c>
      <c r="B24" s="28">
        <v>6</v>
      </c>
      <c r="C24" s="28">
        <v>0</v>
      </c>
      <c r="D24" s="28"/>
      <c r="E24" s="48">
        <f>SUM(B24:C24:D24)</f>
        <v>6</v>
      </c>
      <c r="F24" s="49">
        <v>0</v>
      </c>
      <c r="G24" s="28">
        <v>4</v>
      </c>
      <c r="H24" s="28">
        <v>0</v>
      </c>
      <c r="I24" s="49">
        <v>2</v>
      </c>
      <c r="J24" s="28">
        <f t="shared" si="0"/>
        <v>0</v>
      </c>
      <c r="K24" s="49">
        <v>0</v>
      </c>
      <c r="L24" s="49">
        <v>2</v>
      </c>
      <c r="M24" s="49">
        <v>0</v>
      </c>
      <c r="N24" s="97">
        <v>16976</v>
      </c>
      <c r="O24" s="98">
        <v>1126</v>
      </c>
      <c r="P24" s="139">
        <f t="shared" si="1"/>
        <v>18102</v>
      </c>
    </row>
    <row r="25" spans="1:60" s="24" customFormat="1" x14ac:dyDescent="0.3">
      <c r="A25" s="77" t="s">
        <v>25</v>
      </c>
      <c r="B25" s="46">
        <v>383</v>
      </c>
      <c r="C25" s="46">
        <v>3</v>
      </c>
      <c r="D25" s="46"/>
      <c r="E25" s="46">
        <f>SUM(B25:C25:D25)</f>
        <v>386</v>
      </c>
      <c r="F25" s="47">
        <v>19</v>
      </c>
      <c r="G25" s="46">
        <v>62</v>
      </c>
      <c r="H25" s="46">
        <v>181</v>
      </c>
      <c r="I25" s="47">
        <v>123</v>
      </c>
      <c r="J25" s="46">
        <f t="shared" si="0"/>
        <v>1</v>
      </c>
      <c r="K25" s="47">
        <v>1</v>
      </c>
      <c r="L25" s="47">
        <v>53</v>
      </c>
      <c r="M25" s="47">
        <v>26</v>
      </c>
      <c r="N25" s="92">
        <v>51895</v>
      </c>
      <c r="O25" s="93">
        <v>1018</v>
      </c>
      <c r="P25" s="141">
        <f t="shared" si="1"/>
        <v>52913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s="27" customFormat="1" x14ac:dyDescent="0.3">
      <c r="A26" s="70" t="s">
        <v>26</v>
      </c>
      <c r="B26" s="146">
        <v>102</v>
      </c>
      <c r="C26" s="146">
        <v>0</v>
      </c>
      <c r="D26" s="146"/>
      <c r="E26" s="146">
        <f>SUM(B26:C26:D26)</f>
        <v>102</v>
      </c>
      <c r="F26" s="145">
        <v>0</v>
      </c>
      <c r="G26" s="146">
        <v>21</v>
      </c>
      <c r="H26" s="146">
        <v>53</v>
      </c>
      <c r="I26" s="145">
        <v>27</v>
      </c>
      <c r="J26" s="146">
        <f t="shared" si="0"/>
        <v>1</v>
      </c>
      <c r="K26" s="145">
        <v>0</v>
      </c>
      <c r="L26" s="145">
        <v>0</v>
      </c>
      <c r="M26" s="145">
        <v>1</v>
      </c>
      <c r="N26" s="97">
        <v>45860</v>
      </c>
      <c r="O26" s="98">
        <v>2524</v>
      </c>
      <c r="P26" s="139">
        <f t="shared" si="1"/>
        <v>48384</v>
      </c>
    </row>
    <row r="27" spans="1:60" s="23" customFormat="1" x14ac:dyDescent="0.3">
      <c r="A27" s="58" t="s">
        <v>27</v>
      </c>
      <c r="B27" s="29">
        <v>91</v>
      </c>
      <c r="C27" s="29">
        <v>5</v>
      </c>
      <c r="D27" s="29"/>
      <c r="E27" s="29">
        <f>SUM(B27:C27:D27)</f>
        <v>96</v>
      </c>
      <c r="F27" s="49">
        <v>5</v>
      </c>
      <c r="G27" s="29">
        <v>9</v>
      </c>
      <c r="H27" s="29">
        <v>49</v>
      </c>
      <c r="I27" s="49">
        <v>32</v>
      </c>
      <c r="J27" s="29">
        <f t="shared" si="0"/>
        <v>1</v>
      </c>
      <c r="K27" s="49">
        <v>0</v>
      </c>
      <c r="L27" s="49">
        <v>20</v>
      </c>
      <c r="M27" s="49">
        <v>2</v>
      </c>
      <c r="N27" s="92">
        <v>32577</v>
      </c>
      <c r="O27" s="93">
        <v>782</v>
      </c>
      <c r="P27" s="141">
        <f t="shared" si="1"/>
        <v>33359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s="26" customFormat="1" x14ac:dyDescent="0.3">
      <c r="A28" s="57" t="s">
        <v>28</v>
      </c>
      <c r="B28" s="28">
        <v>7</v>
      </c>
      <c r="C28" s="28">
        <v>0</v>
      </c>
      <c r="D28" s="28"/>
      <c r="E28" s="28">
        <f>SUM(B28:C28:D28)</f>
        <v>7</v>
      </c>
      <c r="F28" s="49">
        <v>0</v>
      </c>
      <c r="G28" s="28">
        <v>2</v>
      </c>
      <c r="H28" s="28">
        <v>1</v>
      </c>
      <c r="I28" s="49">
        <v>4</v>
      </c>
      <c r="J28" s="28">
        <f t="shared" si="0"/>
        <v>0</v>
      </c>
      <c r="K28" s="49">
        <v>0</v>
      </c>
      <c r="L28" s="49">
        <v>2</v>
      </c>
      <c r="M28" s="49">
        <v>0</v>
      </c>
      <c r="N28" s="97">
        <v>14866</v>
      </c>
      <c r="O28" s="98">
        <v>754</v>
      </c>
      <c r="P28" s="139">
        <f t="shared" si="1"/>
        <v>15620</v>
      </c>
    </row>
    <row r="29" spans="1:60" s="24" customFormat="1" x14ac:dyDescent="0.3">
      <c r="A29" s="77" t="s">
        <v>29</v>
      </c>
      <c r="B29" s="46">
        <v>1111</v>
      </c>
      <c r="C29" s="46">
        <v>7</v>
      </c>
      <c r="D29" s="46"/>
      <c r="E29" s="46">
        <f>SUM(B29:C29:D29)</f>
        <v>1118</v>
      </c>
      <c r="F29" s="47">
        <v>33</v>
      </c>
      <c r="G29" s="46">
        <v>76</v>
      </c>
      <c r="H29" s="46">
        <v>187</v>
      </c>
      <c r="I29" s="47">
        <v>816</v>
      </c>
      <c r="J29" s="46">
        <f t="shared" si="0"/>
        <v>6</v>
      </c>
      <c r="K29" s="47">
        <v>6</v>
      </c>
      <c r="L29" s="47">
        <v>738</v>
      </c>
      <c r="M29" s="47">
        <v>233</v>
      </c>
      <c r="N29" s="92">
        <v>325655</v>
      </c>
      <c r="O29" s="93">
        <v>11749</v>
      </c>
      <c r="P29" s="141">
        <f t="shared" si="1"/>
        <v>337404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s="17" customFormat="1" x14ac:dyDescent="0.3">
      <c r="A30" s="76" t="s">
        <v>30</v>
      </c>
      <c r="B30" s="48">
        <v>93</v>
      </c>
      <c r="C30" s="48">
        <v>1</v>
      </c>
      <c r="D30" s="48"/>
      <c r="E30" s="48">
        <f>SUM(B30:C30:D30)</f>
        <v>94</v>
      </c>
      <c r="F30" s="47">
        <v>4</v>
      </c>
      <c r="G30" s="48">
        <v>18</v>
      </c>
      <c r="H30" s="48">
        <v>45</v>
      </c>
      <c r="I30" s="47">
        <v>24</v>
      </c>
      <c r="J30" s="48">
        <f t="shared" si="0"/>
        <v>3</v>
      </c>
      <c r="K30" s="47">
        <v>3</v>
      </c>
      <c r="L30" s="47">
        <v>2</v>
      </c>
      <c r="M30" s="47">
        <v>4</v>
      </c>
      <c r="N30" s="97">
        <v>16841</v>
      </c>
      <c r="O30" s="98">
        <v>1632</v>
      </c>
      <c r="P30" s="139">
        <f t="shared" si="1"/>
        <v>18473</v>
      </c>
    </row>
    <row r="31" spans="1:60" s="23" customFormat="1" x14ac:dyDescent="0.3">
      <c r="A31" s="58" t="s">
        <v>31</v>
      </c>
      <c r="B31" s="29">
        <v>227</v>
      </c>
      <c r="C31" s="29">
        <v>1</v>
      </c>
      <c r="D31" s="29"/>
      <c r="E31" s="29">
        <f>SUM(B31:C31:D31)</f>
        <v>228</v>
      </c>
      <c r="F31" s="49">
        <v>1</v>
      </c>
      <c r="G31" s="29">
        <v>41</v>
      </c>
      <c r="H31" s="29">
        <v>98</v>
      </c>
      <c r="I31" s="49">
        <v>89</v>
      </c>
      <c r="J31" s="29">
        <f t="shared" si="0"/>
        <v>-1</v>
      </c>
      <c r="K31" s="49">
        <v>0</v>
      </c>
      <c r="L31" s="49">
        <v>62</v>
      </c>
      <c r="M31" s="49">
        <v>12</v>
      </c>
      <c r="N31" s="92">
        <v>65906</v>
      </c>
      <c r="O31" s="93">
        <v>2954</v>
      </c>
      <c r="P31" s="141">
        <f t="shared" si="1"/>
        <v>68860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s="27" customFormat="1" x14ac:dyDescent="0.3">
      <c r="A32" s="70" t="s">
        <v>32</v>
      </c>
      <c r="B32" s="146">
        <v>1</v>
      </c>
      <c r="C32" s="146">
        <v>0</v>
      </c>
      <c r="D32" s="146"/>
      <c r="E32" s="146">
        <f>SUM(B32:C32:D32)</f>
        <v>1</v>
      </c>
      <c r="F32" s="145">
        <v>1</v>
      </c>
      <c r="G32" s="146">
        <v>1</v>
      </c>
      <c r="H32" s="146">
        <v>1</v>
      </c>
      <c r="I32" s="145">
        <v>1</v>
      </c>
      <c r="J32" s="146">
        <f t="shared" si="0"/>
        <v>-3</v>
      </c>
      <c r="K32" s="145">
        <v>0</v>
      </c>
      <c r="L32" s="145">
        <v>0</v>
      </c>
      <c r="M32" s="145">
        <v>0</v>
      </c>
      <c r="N32" s="147">
        <v>7458</v>
      </c>
      <c r="O32" s="98">
        <v>783</v>
      </c>
      <c r="P32" s="139">
        <f t="shared" si="1"/>
        <v>8241</v>
      </c>
    </row>
    <row r="33" spans="1:80" s="23" customFormat="1" x14ac:dyDescent="0.3">
      <c r="A33" s="58" t="s">
        <v>33</v>
      </c>
      <c r="B33" s="29">
        <v>1380</v>
      </c>
      <c r="C33" s="29">
        <v>16</v>
      </c>
      <c r="D33" s="29">
        <v>8</v>
      </c>
      <c r="E33" s="29">
        <f>SUM(B33:C33:D33)</f>
        <v>1404</v>
      </c>
      <c r="F33" s="49">
        <v>12</v>
      </c>
      <c r="G33" s="29">
        <v>360</v>
      </c>
      <c r="H33" s="29">
        <v>321</v>
      </c>
      <c r="I33" s="49">
        <v>701</v>
      </c>
      <c r="J33" s="29">
        <f t="shared" si="0"/>
        <v>10</v>
      </c>
      <c r="K33" s="49">
        <v>10</v>
      </c>
      <c r="L33" s="49">
        <v>377</v>
      </c>
      <c r="M33" s="49">
        <v>143</v>
      </c>
      <c r="N33" s="92">
        <v>290460</v>
      </c>
      <c r="O33" s="93">
        <v>11396</v>
      </c>
      <c r="P33" s="141">
        <f t="shared" si="1"/>
        <v>301856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80" s="26" customFormat="1" x14ac:dyDescent="0.3">
      <c r="A34" s="57" t="s">
        <v>34</v>
      </c>
      <c r="B34" s="28">
        <v>1264</v>
      </c>
      <c r="C34" s="28">
        <v>10</v>
      </c>
      <c r="D34" s="28">
        <v>9</v>
      </c>
      <c r="E34" s="28">
        <f>SUM(B34:C34:D34)</f>
        <v>1283</v>
      </c>
      <c r="F34" s="49">
        <v>70</v>
      </c>
      <c r="G34" s="28">
        <v>329</v>
      </c>
      <c r="H34" s="28">
        <v>246</v>
      </c>
      <c r="I34" s="49">
        <v>638</v>
      </c>
      <c r="J34" s="28">
        <f t="shared" si="0"/>
        <v>0</v>
      </c>
      <c r="K34" s="49">
        <v>0</v>
      </c>
      <c r="L34" s="49">
        <v>574</v>
      </c>
      <c r="M34" s="49">
        <v>357</v>
      </c>
      <c r="N34" s="97">
        <v>199829</v>
      </c>
      <c r="O34" s="98">
        <v>13702</v>
      </c>
      <c r="P34" s="139">
        <f t="shared" si="1"/>
        <v>213531</v>
      </c>
    </row>
    <row r="35" spans="1:80" s="24" customFormat="1" x14ac:dyDescent="0.3">
      <c r="A35" s="77" t="s">
        <v>35</v>
      </c>
      <c r="B35" s="46">
        <v>102</v>
      </c>
      <c r="C35" s="46">
        <v>0</v>
      </c>
      <c r="D35" s="46"/>
      <c r="E35" s="46">
        <f>SUM(B35:C35:D35)</f>
        <v>102</v>
      </c>
      <c r="F35" s="47">
        <v>14</v>
      </c>
      <c r="G35" s="46">
        <v>18</v>
      </c>
      <c r="H35" s="46">
        <v>2</v>
      </c>
      <c r="I35" s="47">
        <v>68</v>
      </c>
      <c r="J35" s="46">
        <f t="shared" si="0"/>
        <v>0</v>
      </c>
      <c r="K35" s="47">
        <v>0</v>
      </c>
      <c r="L35" s="47">
        <v>36</v>
      </c>
      <c r="M35" s="47">
        <v>1</v>
      </c>
      <c r="N35" s="92">
        <v>39902</v>
      </c>
      <c r="O35" s="93">
        <v>1629</v>
      </c>
      <c r="P35" s="141">
        <f t="shared" si="1"/>
        <v>41531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80" s="27" customFormat="1" x14ac:dyDescent="0.3">
      <c r="A36" s="70" t="s">
        <v>36</v>
      </c>
      <c r="B36" s="146">
        <v>454</v>
      </c>
      <c r="C36" s="146">
        <v>3</v>
      </c>
      <c r="D36" s="146">
        <v>4</v>
      </c>
      <c r="E36" s="146">
        <f>SUM(B36:C36:D36)</f>
        <v>461</v>
      </c>
      <c r="F36" s="145">
        <v>25</v>
      </c>
      <c r="G36" s="146">
        <v>57</v>
      </c>
      <c r="H36" s="146">
        <v>95</v>
      </c>
      <c r="I36" s="145">
        <v>282</v>
      </c>
      <c r="J36" s="146">
        <f t="shared" si="0"/>
        <v>2</v>
      </c>
      <c r="K36" s="145">
        <v>0</v>
      </c>
      <c r="L36" s="145">
        <v>95</v>
      </c>
      <c r="M36" s="145">
        <v>103</v>
      </c>
      <c r="N36" s="97">
        <v>111405</v>
      </c>
      <c r="O36" s="98">
        <v>6919</v>
      </c>
      <c r="P36" s="139">
        <f t="shared" si="1"/>
        <v>118324</v>
      </c>
    </row>
    <row r="37" spans="1:80" s="24" customFormat="1" x14ac:dyDescent="0.3">
      <c r="A37" s="77" t="s">
        <v>37</v>
      </c>
      <c r="B37" s="46">
        <v>41</v>
      </c>
      <c r="C37" s="46">
        <v>0</v>
      </c>
      <c r="D37" s="46"/>
      <c r="E37" s="46">
        <f>SUM(B37:C37:D37)</f>
        <v>41</v>
      </c>
      <c r="F37" s="47">
        <v>0</v>
      </c>
      <c r="G37" s="46">
        <v>5</v>
      </c>
      <c r="H37" s="46">
        <v>15</v>
      </c>
      <c r="I37" s="47">
        <v>21</v>
      </c>
      <c r="J37" s="46">
        <f t="shared" si="0"/>
        <v>0</v>
      </c>
      <c r="K37" s="47">
        <v>0</v>
      </c>
      <c r="L37" s="47">
        <v>3</v>
      </c>
      <c r="M37" s="47">
        <v>0</v>
      </c>
      <c r="N37" s="92">
        <v>4248</v>
      </c>
      <c r="O37" s="93">
        <v>329</v>
      </c>
      <c r="P37" s="141">
        <f t="shared" si="1"/>
        <v>4577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</row>
    <row r="38" spans="1:80" s="27" customFormat="1" x14ac:dyDescent="0.3">
      <c r="A38" s="70" t="s">
        <v>38</v>
      </c>
      <c r="B38" s="146">
        <v>20</v>
      </c>
      <c r="C38" s="146">
        <v>0</v>
      </c>
      <c r="D38" s="146"/>
      <c r="E38" s="146">
        <f>SUM(B38:C38:D38)</f>
        <v>20</v>
      </c>
      <c r="F38" s="145">
        <v>0</v>
      </c>
      <c r="G38" s="146">
        <v>4</v>
      </c>
      <c r="H38" s="146">
        <v>5</v>
      </c>
      <c r="I38" s="145">
        <v>6</v>
      </c>
      <c r="J38" s="146">
        <f t="shared" si="0"/>
        <v>5</v>
      </c>
      <c r="K38" s="145">
        <v>0</v>
      </c>
      <c r="L38" s="145">
        <v>5</v>
      </c>
      <c r="M38" s="145">
        <v>4</v>
      </c>
      <c r="N38" s="97">
        <v>27806</v>
      </c>
      <c r="O38" s="98">
        <v>1685</v>
      </c>
      <c r="P38" s="139">
        <f t="shared" si="1"/>
        <v>29491</v>
      </c>
    </row>
    <row r="39" spans="1:80" s="23" customFormat="1" x14ac:dyDescent="0.3">
      <c r="A39" s="58" t="s">
        <v>39</v>
      </c>
      <c r="B39" s="29">
        <v>270</v>
      </c>
      <c r="C39" s="29">
        <v>0</v>
      </c>
      <c r="D39" s="29"/>
      <c r="E39" s="29">
        <f>SUM(B39:C39:D39)</f>
        <v>270</v>
      </c>
      <c r="F39" s="49">
        <v>6</v>
      </c>
      <c r="G39" s="29">
        <v>62</v>
      </c>
      <c r="H39" s="29">
        <v>117</v>
      </c>
      <c r="I39" s="49">
        <v>85</v>
      </c>
      <c r="J39" s="144">
        <f t="shared" si="0"/>
        <v>0</v>
      </c>
      <c r="K39" s="145">
        <v>0</v>
      </c>
      <c r="L39" s="145">
        <v>27</v>
      </c>
      <c r="M39" s="145">
        <v>3</v>
      </c>
      <c r="N39" s="92">
        <v>105635</v>
      </c>
      <c r="O39" s="93">
        <v>5919</v>
      </c>
      <c r="P39" s="141">
        <f t="shared" si="1"/>
        <v>111554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80" s="17" customFormat="1" x14ac:dyDescent="0.3">
      <c r="A40" s="76" t="s">
        <v>40</v>
      </c>
      <c r="B40" s="48">
        <v>8</v>
      </c>
      <c r="C40" s="48">
        <v>0</v>
      </c>
      <c r="D40" s="48"/>
      <c r="E40" s="48">
        <f>SUM(B40:C40:D40)</f>
        <v>8</v>
      </c>
      <c r="F40" s="47">
        <v>0</v>
      </c>
      <c r="G40" s="48">
        <v>0</v>
      </c>
      <c r="H40" s="48">
        <v>0</v>
      </c>
      <c r="I40" s="47">
        <v>8</v>
      </c>
      <c r="J40" s="48">
        <f t="shared" si="0"/>
        <v>0</v>
      </c>
      <c r="K40" s="47">
        <v>0</v>
      </c>
      <c r="L40" s="47">
        <v>6</v>
      </c>
      <c r="M40" s="47">
        <v>0</v>
      </c>
      <c r="N40" s="97">
        <v>35507</v>
      </c>
      <c r="O40" s="98">
        <v>1626</v>
      </c>
      <c r="P40" s="139">
        <f t="shared" si="1"/>
        <v>37133</v>
      </c>
    </row>
    <row r="41" spans="1:80" s="24" customFormat="1" ht="15" thickBot="1" x14ac:dyDescent="0.35">
      <c r="A41" s="80" t="s">
        <v>41</v>
      </c>
      <c r="B41" s="73">
        <v>94</v>
      </c>
      <c r="C41" s="73">
        <v>0</v>
      </c>
      <c r="D41" s="73"/>
      <c r="E41" s="73">
        <f>SUM(B41:C41:D41)</f>
        <v>94</v>
      </c>
      <c r="F41" s="74">
        <v>0</v>
      </c>
      <c r="G41" s="73">
        <v>20</v>
      </c>
      <c r="H41" s="73">
        <v>34</v>
      </c>
      <c r="I41" s="74">
        <v>40</v>
      </c>
      <c r="J41" s="73">
        <f t="shared" si="0"/>
        <v>0</v>
      </c>
      <c r="K41" s="74">
        <v>0</v>
      </c>
      <c r="L41" s="74">
        <v>23</v>
      </c>
      <c r="M41" s="74">
        <v>16</v>
      </c>
      <c r="N41" s="104">
        <v>99850</v>
      </c>
      <c r="O41" s="105">
        <v>3621</v>
      </c>
      <c r="P41" s="140">
        <f t="shared" si="1"/>
        <v>103471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80" ht="15" thickTop="1" x14ac:dyDescent="0.3">
      <c r="A42" s="17"/>
      <c r="B42" s="31"/>
      <c r="C42" s="31"/>
      <c r="D42" s="31"/>
      <c r="E42" s="31"/>
      <c r="F42" s="32"/>
      <c r="G42" s="32"/>
      <c r="H42" s="32"/>
      <c r="I42" s="32"/>
      <c r="J42" s="32"/>
      <c r="K42" s="32"/>
      <c r="L42" s="32"/>
      <c r="M42" s="32"/>
      <c r="N42" s="33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x14ac:dyDescent="0.3">
      <c r="A43" s="17"/>
      <c r="B43" s="31"/>
      <c r="C43" s="31"/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x14ac:dyDescent="0.3">
      <c r="A44" s="17" t="s">
        <v>63</v>
      </c>
      <c r="B44" s="31"/>
      <c r="C44" s="31"/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3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x14ac:dyDescent="0.3">
      <c r="A45" s="17" t="s">
        <v>64</v>
      </c>
      <c r="B45" s="31"/>
      <c r="C45" s="31"/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3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x14ac:dyDescent="0.3">
      <c r="A46" s="17"/>
      <c r="B46" s="31"/>
      <c r="C46" s="31"/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3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x14ac:dyDescent="0.3">
      <c r="A47" s="17"/>
      <c r="B47" s="31"/>
      <c r="C47" s="31"/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3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x14ac:dyDescent="0.3">
      <c r="A48" s="17"/>
      <c r="B48" s="31"/>
      <c r="C48" s="31"/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3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x14ac:dyDescent="0.3">
      <c r="A49" s="17"/>
      <c r="B49" s="31"/>
      <c r="C49" s="31"/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3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x14ac:dyDescent="0.3">
      <c r="A50" s="17"/>
      <c r="B50" s="31"/>
      <c r="C50" s="31"/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3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x14ac:dyDescent="0.3">
      <c r="A51" s="17"/>
      <c r="B51" s="31"/>
      <c r="C51" s="31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3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x14ac:dyDescent="0.3">
      <c r="A52" s="17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3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x14ac:dyDescent="0.3">
      <c r="A53" s="17"/>
      <c r="B53" s="31"/>
      <c r="C53" s="31"/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3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x14ac:dyDescent="0.3">
      <c r="A54" s="17"/>
      <c r="B54" s="31"/>
      <c r="C54" s="31"/>
      <c r="D54" s="31"/>
      <c r="E54" s="31"/>
      <c r="F54" s="32"/>
      <c r="G54" s="32"/>
      <c r="H54" s="32"/>
      <c r="I54" s="32"/>
      <c r="J54" s="32"/>
      <c r="K54" s="32"/>
      <c r="L54" s="32"/>
      <c r="M54" s="32"/>
      <c r="N54" s="33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x14ac:dyDescent="0.3">
      <c r="A55" s="17"/>
      <c r="B55" s="31"/>
      <c r="C55" s="31"/>
      <c r="D55" s="31"/>
      <c r="E55" s="31"/>
      <c r="F55" s="32"/>
      <c r="G55" s="32"/>
      <c r="H55" s="32"/>
      <c r="I55" s="32"/>
      <c r="J55" s="32"/>
      <c r="K55" s="32"/>
      <c r="L55" s="32"/>
      <c r="M55" s="32"/>
      <c r="N55" s="33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x14ac:dyDescent="0.3">
      <c r="A56" s="17"/>
      <c r="B56" s="31"/>
      <c r="C56" s="31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3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x14ac:dyDescent="0.3">
      <c r="A57" s="17"/>
      <c r="B57" s="31"/>
      <c r="C57" s="31"/>
      <c r="D57" s="31"/>
      <c r="E57" s="31"/>
      <c r="F57" s="32"/>
      <c r="G57" s="32"/>
      <c r="H57" s="32"/>
      <c r="I57" s="32"/>
      <c r="J57" s="32"/>
      <c r="K57" s="32"/>
      <c r="L57" s="32"/>
      <c r="M57" s="32"/>
      <c r="N57" s="3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x14ac:dyDescent="0.3">
      <c r="A58" s="17"/>
      <c r="B58" s="31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3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x14ac:dyDescent="0.3">
      <c r="A59" s="17"/>
      <c r="B59" s="31"/>
      <c r="C59" s="31"/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3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x14ac:dyDescent="0.3">
      <c r="A60" s="17"/>
      <c r="B60" s="31"/>
      <c r="C60" s="31"/>
      <c r="D60" s="31"/>
      <c r="E60" s="31"/>
      <c r="F60" s="32"/>
      <c r="G60" s="32"/>
      <c r="H60" s="32"/>
      <c r="I60" s="32"/>
      <c r="J60" s="32"/>
      <c r="K60" s="32"/>
      <c r="L60" s="32"/>
      <c r="M60" s="32"/>
      <c r="N60" s="33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x14ac:dyDescent="0.3">
      <c r="A61" s="17"/>
      <c r="B61" s="31"/>
      <c r="C61" s="31"/>
      <c r="D61" s="31"/>
      <c r="E61" s="31"/>
      <c r="F61" s="32"/>
      <c r="G61" s="32"/>
      <c r="H61" s="32"/>
      <c r="I61" s="32"/>
      <c r="J61" s="32"/>
      <c r="K61" s="32"/>
      <c r="L61" s="32"/>
      <c r="M61" s="32"/>
      <c r="N61" s="33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x14ac:dyDescent="0.3">
      <c r="A62" s="17"/>
      <c r="B62" s="31"/>
      <c r="C62" s="31"/>
      <c r="D62" s="31"/>
      <c r="E62" s="31"/>
      <c r="F62" s="32"/>
      <c r="G62" s="32"/>
      <c r="H62" s="32"/>
      <c r="I62" s="32"/>
      <c r="J62" s="32"/>
      <c r="K62" s="32"/>
      <c r="L62" s="32"/>
      <c r="M62" s="32"/>
      <c r="N62" s="33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x14ac:dyDescent="0.3">
      <c r="A63" s="17"/>
      <c r="B63" s="31"/>
      <c r="C63" s="31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3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x14ac:dyDescent="0.3">
      <c r="A64" s="17"/>
      <c r="B64" s="31"/>
      <c r="C64" s="31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3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x14ac:dyDescent="0.3">
      <c r="A65" s="17"/>
      <c r="B65" s="31"/>
      <c r="C65" s="31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3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x14ac:dyDescent="0.3">
      <c r="A66" s="17"/>
      <c r="B66" s="3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3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x14ac:dyDescent="0.3">
      <c r="A67" s="17"/>
      <c r="B67" s="3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3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x14ac:dyDescent="0.3">
      <c r="A68" s="17"/>
      <c r="B68" s="31"/>
      <c r="C68" s="31"/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3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x14ac:dyDescent="0.3">
      <c r="A69" s="17"/>
      <c r="B69" s="31"/>
      <c r="C69" s="31"/>
      <c r="D69" s="31"/>
      <c r="E69" s="31"/>
      <c r="F69" s="32"/>
      <c r="G69" s="32"/>
      <c r="H69" s="32"/>
      <c r="I69" s="32"/>
      <c r="J69" s="32"/>
      <c r="K69" s="32"/>
      <c r="L69" s="32"/>
      <c r="M69" s="32"/>
      <c r="N69" s="33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x14ac:dyDescent="0.3">
      <c r="A70" s="17"/>
      <c r="B70" s="31"/>
      <c r="C70" s="31"/>
      <c r="D70" s="31"/>
      <c r="E70" s="31"/>
      <c r="F70" s="32"/>
      <c r="G70" s="32"/>
      <c r="H70" s="32"/>
      <c r="I70" s="32"/>
      <c r="J70" s="32"/>
      <c r="K70" s="32"/>
      <c r="L70" s="32"/>
      <c r="M70" s="32"/>
      <c r="N70" s="3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x14ac:dyDescent="0.3">
      <c r="A71" s="17"/>
      <c r="B71" s="31"/>
      <c r="C71" s="31"/>
      <c r="D71" s="31"/>
      <c r="E71" s="31"/>
      <c r="F71" s="32"/>
      <c r="G71" s="32"/>
      <c r="H71" s="32"/>
      <c r="I71" s="32"/>
      <c r="J71" s="32"/>
      <c r="K71" s="32"/>
      <c r="L71" s="32"/>
      <c r="M71" s="32"/>
      <c r="N71" s="33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x14ac:dyDescent="0.3">
      <c r="A72" s="17"/>
      <c r="B72" s="31"/>
      <c r="C72" s="31"/>
      <c r="D72" s="31"/>
      <c r="E72" s="31"/>
      <c r="F72" s="32"/>
      <c r="G72" s="32"/>
      <c r="H72" s="32"/>
      <c r="I72" s="32"/>
      <c r="J72" s="32"/>
      <c r="K72" s="32"/>
      <c r="L72" s="32"/>
      <c r="M72" s="32"/>
      <c r="N72" s="33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x14ac:dyDescent="0.3">
      <c r="A73" s="17"/>
      <c r="B73" s="31"/>
      <c r="C73" s="31"/>
      <c r="D73" s="31"/>
      <c r="E73" s="31"/>
      <c r="F73" s="32"/>
      <c r="G73" s="32"/>
      <c r="H73" s="32"/>
      <c r="I73" s="32"/>
      <c r="J73" s="32"/>
      <c r="K73" s="32"/>
      <c r="L73" s="32"/>
      <c r="M73" s="32"/>
      <c r="N73" s="3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x14ac:dyDescent="0.3">
      <c r="A74" s="17"/>
      <c r="B74" s="31"/>
      <c r="C74" s="31"/>
      <c r="D74" s="31"/>
      <c r="E74" s="31"/>
      <c r="F74" s="32"/>
      <c r="G74" s="32"/>
      <c r="H74" s="32"/>
      <c r="I74" s="32"/>
      <c r="J74" s="32"/>
      <c r="K74" s="32"/>
      <c r="L74" s="32"/>
      <c r="M74" s="32"/>
      <c r="N74" s="3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x14ac:dyDescent="0.3">
      <c r="A75" s="17"/>
      <c r="B75" s="31"/>
      <c r="C75" s="31"/>
      <c r="D75" s="31"/>
      <c r="E75" s="31"/>
      <c r="F75" s="32"/>
      <c r="G75" s="32"/>
      <c r="H75" s="32"/>
      <c r="I75" s="32"/>
      <c r="J75" s="32"/>
      <c r="K75" s="32"/>
      <c r="L75" s="32"/>
      <c r="M75" s="32"/>
      <c r="N75" s="3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x14ac:dyDescent="0.3">
      <c r="A76" s="17"/>
      <c r="B76" s="31"/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x14ac:dyDescent="0.3">
      <c r="A77" s="17"/>
      <c r="B77" s="31"/>
      <c r="C77" s="31"/>
      <c r="D77" s="31"/>
      <c r="E77" s="31"/>
      <c r="F77" s="32"/>
      <c r="G77" s="32"/>
      <c r="H77" s="32"/>
      <c r="I77" s="32"/>
      <c r="J77" s="32"/>
      <c r="K77" s="32"/>
      <c r="L77" s="32"/>
      <c r="M77" s="32"/>
      <c r="N77" s="3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x14ac:dyDescent="0.3">
      <c r="A78" s="17"/>
      <c r="B78" s="31"/>
      <c r="C78" s="31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x14ac:dyDescent="0.3">
      <c r="A79" s="17"/>
      <c r="B79" s="31"/>
      <c r="C79" s="31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x14ac:dyDescent="0.3">
      <c r="A80" s="17"/>
      <c r="B80" s="31"/>
      <c r="C80" s="31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x14ac:dyDescent="0.3">
      <c r="A81" s="17"/>
      <c r="B81" s="31"/>
      <c r="C81" s="31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x14ac:dyDescent="0.3">
      <c r="A82" s="17"/>
      <c r="B82" s="31"/>
      <c r="C82" s="31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3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x14ac:dyDescent="0.3">
      <c r="A83" s="17"/>
      <c r="B83" s="31"/>
      <c r="C83" s="31"/>
      <c r="D83" s="31"/>
      <c r="E83" s="31"/>
      <c r="F83" s="32"/>
      <c r="G83" s="32"/>
      <c r="H83" s="32"/>
      <c r="I83" s="32"/>
      <c r="J83" s="32"/>
      <c r="K83" s="32"/>
      <c r="L83" s="32"/>
      <c r="M83" s="32"/>
      <c r="N83" s="33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x14ac:dyDescent="0.3">
      <c r="A84" s="17"/>
      <c r="B84" s="31"/>
      <c r="C84" s="31"/>
      <c r="D84" s="31"/>
      <c r="E84" s="31"/>
      <c r="F84" s="32"/>
      <c r="G84" s="32"/>
      <c r="H84" s="32"/>
      <c r="I84" s="32"/>
      <c r="J84" s="32"/>
      <c r="K84" s="32"/>
      <c r="L84" s="32"/>
      <c r="M84" s="32"/>
      <c r="N84" s="33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</row>
    <row r="85" spans="1:80" x14ac:dyDescent="0.3">
      <c r="A85" s="17"/>
      <c r="B85" s="31"/>
      <c r="C85" s="31"/>
      <c r="D85" s="31"/>
      <c r="E85" s="31"/>
      <c r="F85" s="32"/>
      <c r="G85" s="32"/>
      <c r="H85" s="32"/>
      <c r="I85" s="32"/>
      <c r="J85" s="32"/>
      <c r="K85" s="32"/>
      <c r="L85" s="32"/>
      <c r="M85" s="32"/>
      <c r="N85" s="33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</row>
    <row r="86" spans="1:80" x14ac:dyDescent="0.3">
      <c r="A86" s="17"/>
      <c r="B86" s="31"/>
      <c r="C86" s="31"/>
      <c r="D86" s="31"/>
      <c r="E86" s="31"/>
      <c r="F86" s="32"/>
      <c r="G86" s="32"/>
      <c r="H86" s="32"/>
      <c r="I86" s="32"/>
      <c r="J86" s="32"/>
      <c r="K86" s="32"/>
      <c r="L86" s="32"/>
      <c r="M86" s="32"/>
      <c r="N86" s="33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</row>
    <row r="87" spans="1:80" x14ac:dyDescent="0.3">
      <c r="A87" s="17"/>
      <c r="B87" s="31"/>
      <c r="C87" s="31"/>
      <c r="D87" s="31"/>
      <c r="E87" s="31"/>
      <c r="F87" s="32"/>
      <c r="G87" s="32"/>
      <c r="H87" s="32"/>
      <c r="I87" s="32"/>
      <c r="J87" s="32"/>
      <c r="K87" s="32"/>
      <c r="L87" s="32"/>
      <c r="M87" s="32"/>
      <c r="N87" s="33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</row>
    <row r="88" spans="1:80" x14ac:dyDescent="0.3">
      <c r="A88" s="17"/>
      <c r="B88" s="31"/>
      <c r="C88" s="31"/>
      <c r="D88" s="31"/>
      <c r="E88" s="31"/>
      <c r="F88" s="32"/>
      <c r="G88" s="32"/>
      <c r="H88" s="32"/>
      <c r="I88" s="32"/>
      <c r="J88" s="32"/>
      <c r="K88" s="32"/>
      <c r="L88" s="32"/>
      <c r="M88" s="32"/>
      <c r="N88" s="33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</row>
    <row r="89" spans="1:80" x14ac:dyDescent="0.3">
      <c r="A89" s="17"/>
      <c r="B89" s="31"/>
      <c r="C89" s="31"/>
      <c r="D89" s="31"/>
      <c r="E89" s="31"/>
      <c r="F89" s="32"/>
      <c r="G89" s="32"/>
      <c r="H89" s="32"/>
      <c r="I89" s="32"/>
      <c r="J89" s="32"/>
      <c r="K89" s="32"/>
      <c r="L89" s="32"/>
      <c r="M89" s="32"/>
      <c r="N89" s="33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</row>
    <row r="90" spans="1:80" x14ac:dyDescent="0.3">
      <c r="A90" s="17"/>
      <c r="B90" s="31"/>
      <c r="C90" s="31"/>
      <c r="D90" s="31"/>
      <c r="E90" s="31"/>
      <c r="F90" s="32"/>
      <c r="G90" s="32"/>
      <c r="H90" s="32"/>
      <c r="I90" s="32"/>
      <c r="J90" s="32"/>
      <c r="K90" s="32"/>
      <c r="L90" s="32"/>
      <c r="M90" s="32"/>
      <c r="N90" s="33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</row>
    <row r="91" spans="1:80" x14ac:dyDescent="0.3">
      <c r="A91" s="17"/>
      <c r="B91" s="31"/>
      <c r="C91" s="31"/>
      <c r="D91" s="31"/>
      <c r="E91" s="31"/>
      <c r="F91" s="32"/>
      <c r="G91" s="32"/>
      <c r="H91" s="32"/>
      <c r="I91" s="32"/>
      <c r="J91" s="32"/>
      <c r="K91" s="32"/>
      <c r="L91" s="32"/>
      <c r="M91" s="32"/>
      <c r="N91" s="33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</row>
    <row r="92" spans="1:80" x14ac:dyDescent="0.3">
      <c r="A92" s="17"/>
      <c r="B92" s="31"/>
      <c r="C92" s="31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3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</row>
    <row r="93" spans="1:80" x14ac:dyDescent="0.3">
      <c r="A93" s="17"/>
      <c r="B93" s="31"/>
      <c r="C93" s="31"/>
      <c r="D93" s="31"/>
      <c r="E93" s="31"/>
      <c r="F93" s="32"/>
      <c r="G93" s="32"/>
      <c r="H93" s="32"/>
      <c r="I93" s="32"/>
      <c r="J93" s="32"/>
      <c r="K93" s="32"/>
      <c r="L93" s="32"/>
      <c r="M93" s="32"/>
      <c r="N93" s="33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</row>
    <row r="94" spans="1:80" x14ac:dyDescent="0.3">
      <c r="A94" s="17"/>
      <c r="B94" s="31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3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</row>
    <row r="95" spans="1:80" x14ac:dyDescent="0.3">
      <c r="A95" s="17"/>
      <c r="B95" s="31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2"/>
      <c r="N95" s="33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</row>
    <row r="96" spans="1:80" x14ac:dyDescent="0.3">
      <c r="A96" s="17"/>
      <c r="B96" s="31"/>
      <c r="C96" s="31"/>
      <c r="D96" s="31"/>
      <c r="E96" s="31"/>
      <c r="F96" s="32"/>
      <c r="G96" s="32"/>
      <c r="H96" s="32"/>
      <c r="I96" s="32"/>
      <c r="J96" s="32"/>
      <c r="K96" s="32"/>
      <c r="L96" s="32"/>
      <c r="M96" s="32"/>
      <c r="N96" s="33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</row>
    <row r="97" spans="1:80" x14ac:dyDescent="0.3">
      <c r="A97" s="17"/>
      <c r="B97" s="31"/>
      <c r="C97" s="31"/>
      <c r="D97" s="31"/>
      <c r="E97" s="31"/>
      <c r="F97" s="32"/>
      <c r="G97" s="32"/>
      <c r="H97" s="32"/>
      <c r="I97" s="32"/>
      <c r="J97" s="32"/>
      <c r="K97" s="32"/>
      <c r="L97" s="32"/>
      <c r="M97" s="32"/>
      <c r="N97" s="33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</row>
    <row r="98" spans="1:80" x14ac:dyDescent="0.3">
      <c r="A98" s="17"/>
      <c r="B98" s="31"/>
      <c r="C98" s="31"/>
      <c r="D98" s="31"/>
      <c r="E98" s="31"/>
      <c r="F98" s="32"/>
      <c r="G98" s="32"/>
      <c r="H98" s="32"/>
      <c r="I98" s="32"/>
      <c r="J98" s="32"/>
      <c r="K98" s="32"/>
      <c r="L98" s="32"/>
      <c r="M98" s="32"/>
      <c r="N98" s="33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</row>
    <row r="99" spans="1:80" x14ac:dyDescent="0.3">
      <c r="A99" s="17"/>
      <c r="B99" s="31"/>
      <c r="C99" s="31"/>
      <c r="D99" s="31"/>
      <c r="E99" s="31"/>
      <c r="F99" s="32"/>
      <c r="G99" s="32"/>
      <c r="H99" s="32"/>
      <c r="I99" s="32"/>
      <c r="J99" s="32"/>
      <c r="K99" s="32"/>
      <c r="L99" s="32"/>
      <c r="M99" s="32"/>
      <c r="N99" s="33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</row>
    <row r="100" spans="1:80" x14ac:dyDescent="0.3">
      <c r="A100" s="17"/>
      <c r="B100" s="31"/>
      <c r="C100" s="31"/>
      <c r="D100" s="31"/>
      <c r="E100" s="31"/>
      <c r="F100" s="32"/>
      <c r="G100" s="32"/>
      <c r="H100" s="32"/>
      <c r="I100" s="32"/>
      <c r="J100" s="32"/>
      <c r="K100" s="32"/>
      <c r="L100" s="32"/>
      <c r="M100" s="32"/>
      <c r="N100" s="33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</row>
    <row r="101" spans="1:80" x14ac:dyDescent="0.3">
      <c r="A101" s="17"/>
      <c r="B101" s="31"/>
      <c r="C101" s="31"/>
      <c r="D101" s="31"/>
      <c r="E101" s="31"/>
      <c r="F101" s="32"/>
      <c r="G101" s="32"/>
      <c r="H101" s="32"/>
      <c r="I101" s="32"/>
      <c r="J101" s="32"/>
      <c r="K101" s="32"/>
      <c r="L101" s="32"/>
      <c r="M101" s="32"/>
      <c r="N101" s="33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</row>
    <row r="102" spans="1:80" x14ac:dyDescent="0.3">
      <c r="A102" s="17"/>
      <c r="B102" s="31"/>
      <c r="C102" s="31"/>
      <c r="D102" s="31"/>
      <c r="E102" s="31"/>
      <c r="F102" s="32"/>
      <c r="G102" s="32"/>
      <c r="H102" s="32"/>
      <c r="I102" s="32"/>
      <c r="J102" s="32"/>
      <c r="K102" s="32"/>
      <c r="L102" s="32"/>
      <c r="M102" s="32"/>
      <c r="N102" s="33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</row>
    <row r="103" spans="1:80" x14ac:dyDescent="0.3">
      <c r="A103" s="17"/>
      <c r="B103" s="31"/>
      <c r="C103" s="31"/>
      <c r="D103" s="31"/>
      <c r="E103" s="31"/>
      <c r="F103" s="32"/>
      <c r="G103" s="32"/>
      <c r="H103" s="32"/>
      <c r="I103" s="32"/>
      <c r="J103" s="32"/>
      <c r="K103" s="32"/>
      <c r="L103" s="32"/>
      <c r="M103" s="32"/>
      <c r="N103" s="33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</row>
    <row r="104" spans="1:80" x14ac:dyDescent="0.3">
      <c r="A104" s="17"/>
      <c r="B104" s="31"/>
      <c r="C104" s="31"/>
      <c r="D104" s="31"/>
      <c r="E104" s="31"/>
      <c r="F104" s="32"/>
      <c r="G104" s="32"/>
      <c r="H104" s="32"/>
      <c r="I104" s="32"/>
      <c r="J104" s="32"/>
      <c r="K104" s="32"/>
      <c r="L104" s="32"/>
      <c r="M104" s="32"/>
      <c r="N104" s="33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</row>
    <row r="105" spans="1:80" x14ac:dyDescent="0.3">
      <c r="A105" s="17"/>
      <c r="B105" s="31"/>
      <c r="C105" s="31"/>
      <c r="D105" s="31"/>
      <c r="E105" s="31"/>
      <c r="F105" s="32"/>
      <c r="G105" s="32"/>
      <c r="H105" s="32"/>
      <c r="I105" s="32"/>
      <c r="J105" s="32"/>
      <c r="K105" s="32"/>
      <c r="L105" s="32"/>
      <c r="M105" s="32"/>
      <c r="N105" s="33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</row>
    <row r="106" spans="1:80" x14ac:dyDescent="0.3">
      <c r="A106" s="17"/>
      <c r="B106" s="31"/>
      <c r="C106" s="31"/>
      <c r="D106" s="31"/>
      <c r="E106" s="31"/>
      <c r="F106" s="32"/>
      <c r="G106" s="32"/>
      <c r="H106" s="32"/>
      <c r="I106" s="32"/>
      <c r="J106" s="32"/>
      <c r="K106" s="32"/>
      <c r="L106" s="32"/>
      <c r="M106" s="32"/>
      <c r="N106" s="33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</row>
    <row r="107" spans="1:80" x14ac:dyDescent="0.3">
      <c r="A107" s="17"/>
      <c r="B107" s="31"/>
      <c r="C107" s="31"/>
      <c r="D107" s="31"/>
      <c r="E107" s="31"/>
      <c r="F107" s="32"/>
      <c r="G107" s="32"/>
      <c r="H107" s="32"/>
      <c r="I107" s="32"/>
      <c r="J107" s="32"/>
      <c r="K107" s="32"/>
      <c r="L107" s="32"/>
      <c r="M107" s="32"/>
      <c r="N107" s="33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</row>
    <row r="108" spans="1:80" x14ac:dyDescent="0.3">
      <c r="A108" s="17"/>
      <c r="B108" s="31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2"/>
      <c r="N108" s="33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</row>
    <row r="109" spans="1:80" x14ac:dyDescent="0.3">
      <c r="A109" s="17"/>
      <c r="B109" s="31"/>
      <c r="C109" s="31"/>
      <c r="D109" s="31"/>
      <c r="E109" s="31"/>
      <c r="F109" s="32"/>
      <c r="G109" s="32"/>
      <c r="H109" s="32"/>
      <c r="I109" s="32"/>
      <c r="J109" s="32"/>
      <c r="K109" s="32"/>
      <c r="L109" s="32"/>
      <c r="M109" s="32"/>
      <c r="N109" s="33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</row>
    <row r="110" spans="1:80" x14ac:dyDescent="0.3">
      <c r="A110" s="17"/>
      <c r="B110" s="31"/>
      <c r="C110" s="31"/>
      <c r="D110" s="31"/>
      <c r="E110" s="31"/>
      <c r="F110" s="32"/>
      <c r="G110" s="32"/>
      <c r="H110" s="32"/>
      <c r="I110" s="32"/>
      <c r="J110" s="32"/>
      <c r="K110" s="32"/>
      <c r="L110" s="32"/>
      <c r="M110" s="32"/>
      <c r="N110" s="33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</row>
    <row r="111" spans="1:80" x14ac:dyDescent="0.3">
      <c r="A111" s="17"/>
      <c r="B111" s="31"/>
      <c r="C111" s="31"/>
      <c r="D111" s="31"/>
      <c r="E111" s="31"/>
      <c r="F111" s="32"/>
      <c r="G111" s="32"/>
      <c r="H111" s="32"/>
      <c r="I111" s="32"/>
      <c r="J111" s="32"/>
      <c r="K111" s="32"/>
      <c r="L111" s="32"/>
      <c r="M111" s="32"/>
      <c r="N111" s="33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</row>
    <row r="112" spans="1:80" x14ac:dyDescent="0.3">
      <c r="A112" s="17"/>
      <c r="B112" s="31"/>
      <c r="C112" s="31"/>
      <c r="D112" s="31"/>
      <c r="E112" s="31"/>
      <c r="F112" s="32"/>
      <c r="G112" s="32"/>
      <c r="H112" s="32"/>
      <c r="I112" s="32"/>
      <c r="J112" s="32"/>
      <c r="K112" s="32"/>
      <c r="L112" s="32"/>
      <c r="M112" s="32"/>
      <c r="N112" s="33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</row>
    <row r="113" spans="1:80" x14ac:dyDescent="0.3">
      <c r="A113" s="17"/>
      <c r="B113" s="31"/>
      <c r="C113" s="31"/>
      <c r="D113" s="31"/>
      <c r="E113" s="31"/>
      <c r="F113" s="32"/>
      <c r="G113" s="32"/>
      <c r="H113" s="32"/>
      <c r="I113" s="32"/>
      <c r="J113" s="32"/>
      <c r="K113" s="32"/>
      <c r="L113" s="32"/>
      <c r="M113" s="32"/>
      <c r="N113" s="33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</row>
    <row r="114" spans="1:80" x14ac:dyDescent="0.3">
      <c r="A114" s="17"/>
      <c r="B114" s="31"/>
      <c r="C114" s="31"/>
      <c r="D114" s="31"/>
      <c r="E114" s="31"/>
      <c r="F114" s="32"/>
      <c r="G114" s="32"/>
      <c r="H114" s="32"/>
      <c r="I114" s="32"/>
      <c r="J114" s="32"/>
      <c r="K114" s="32"/>
      <c r="L114" s="32"/>
      <c r="M114" s="32"/>
      <c r="N114" s="33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</row>
    <row r="115" spans="1:80" x14ac:dyDescent="0.3">
      <c r="A115" s="17"/>
      <c r="B115" s="31"/>
      <c r="C115" s="31"/>
      <c r="D115" s="31"/>
      <c r="E115" s="31"/>
      <c r="F115" s="32"/>
      <c r="G115" s="32"/>
      <c r="H115" s="32"/>
      <c r="I115" s="32"/>
      <c r="J115" s="32"/>
      <c r="K115" s="32"/>
      <c r="L115" s="32"/>
      <c r="M115" s="32"/>
      <c r="N115" s="33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</row>
    <row r="116" spans="1:80" x14ac:dyDescent="0.3">
      <c r="A116" s="17"/>
      <c r="B116" s="31"/>
      <c r="C116" s="31"/>
      <c r="D116" s="31"/>
      <c r="E116" s="31"/>
      <c r="F116" s="32"/>
      <c r="G116" s="32"/>
      <c r="H116" s="32"/>
      <c r="I116" s="32"/>
      <c r="J116" s="32"/>
      <c r="K116" s="32"/>
      <c r="L116" s="32"/>
      <c r="M116" s="32"/>
      <c r="N116" s="33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</row>
    <row r="117" spans="1:80" x14ac:dyDescent="0.3">
      <c r="A117" s="17"/>
      <c r="B117" s="31"/>
      <c r="C117" s="31"/>
      <c r="D117" s="31"/>
      <c r="E117" s="31"/>
      <c r="F117" s="32"/>
      <c r="G117" s="32"/>
      <c r="H117" s="32"/>
      <c r="I117" s="32"/>
      <c r="J117" s="32"/>
      <c r="K117" s="32"/>
      <c r="L117" s="32"/>
      <c r="M117" s="32"/>
      <c r="N117" s="33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</row>
    <row r="118" spans="1:80" x14ac:dyDescent="0.3">
      <c r="A118" s="17"/>
      <c r="B118" s="31"/>
      <c r="C118" s="31"/>
      <c r="D118" s="31"/>
      <c r="E118" s="31"/>
      <c r="F118" s="32"/>
      <c r="G118" s="32"/>
      <c r="H118" s="32"/>
      <c r="I118" s="32"/>
      <c r="J118" s="32"/>
      <c r="K118" s="32"/>
      <c r="L118" s="32"/>
      <c r="M118" s="32"/>
      <c r="N118" s="33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</row>
    <row r="119" spans="1:80" x14ac:dyDescent="0.3">
      <c r="A119" s="17"/>
      <c r="B119" s="31"/>
      <c r="C119" s="31"/>
      <c r="D119" s="31"/>
      <c r="E119" s="31"/>
      <c r="F119" s="32"/>
      <c r="G119" s="32"/>
      <c r="H119" s="32"/>
      <c r="I119" s="32"/>
      <c r="J119" s="32"/>
      <c r="K119" s="32"/>
      <c r="L119" s="32"/>
      <c r="M119" s="32"/>
      <c r="N119" s="33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</row>
    <row r="120" spans="1:80" x14ac:dyDescent="0.3">
      <c r="A120" s="17"/>
      <c r="B120" s="31"/>
      <c r="C120" s="31"/>
      <c r="D120" s="31"/>
      <c r="E120" s="31"/>
      <c r="F120" s="32"/>
      <c r="G120" s="32"/>
      <c r="H120" s="32"/>
      <c r="I120" s="32"/>
      <c r="J120" s="32"/>
      <c r="K120" s="32"/>
      <c r="L120" s="32"/>
      <c r="M120" s="32"/>
      <c r="N120" s="33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</row>
    <row r="121" spans="1:80" x14ac:dyDescent="0.3">
      <c r="A121" s="17"/>
      <c r="B121" s="31"/>
      <c r="C121" s="31"/>
      <c r="D121" s="31"/>
      <c r="E121" s="31"/>
      <c r="F121" s="32"/>
      <c r="G121" s="32"/>
      <c r="H121" s="32"/>
      <c r="I121" s="32"/>
      <c r="J121" s="32"/>
      <c r="K121" s="32"/>
      <c r="L121" s="32"/>
      <c r="M121" s="32"/>
      <c r="N121" s="33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</row>
    <row r="122" spans="1:80" x14ac:dyDescent="0.3">
      <c r="A122" s="17"/>
      <c r="B122" s="31"/>
      <c r="C122" s="31"/>
      <c r="D122" s="31"/>
      <c r="E122" s="31"/>
      <c r="F122" s="32"/>
      <c r="G122" s="32"/>
      <c r="H122" s="32"/>
      <c r="I122" s="32"/>
      <c r="J122" s="32"/>
      <c r="K122" s="32"/>
      <c r="L122" s="32"/>
      <c r="M122" s="32"/>
      <c r="N122" s="33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</row>
    <row r="123" spans="1:80" x14ac:dyDescent="0.3">
      <c r="A123" s="17"/>
      <c r="B123" s="31"/>
      <c r="C123" s="31"/>
      <c r="D123" s="31"/>
      <c r="E123" s="31"/>
      <c r="F123" s="32"/>
      <c r="G123" s="32"/>
      <c r="H123" s="32"/>
      <c r="I123" s="32"/>
      <c r="J123" s="32"/>
      <c r="K123" s="32"/>
      <c r="L123" s="32"/>
      <c r="M123" s="32"/>
      <c r="N123" s="33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</row>
    <row r="124" spans="1:80" x14ac:dyDescent="0.3">
      <c r="A124" s="17"/>
      <c r="B124" s="31"/>
      <c r="C124" s="31"/>
      <c r="D124" s="31"/>
      <c r="E124" s="31"/>
      <c r="F124" s="32"/>
      <c r="G124" s="32"/>
      <c r="H124" s="32"/>
      <c r="I124" s="32"/>
      <c r="J124" s="32"/>
      <c r="K124" s="32"/>
      <c r="L124" s="32"/>
      <c r="M124" s="32"/>
      <c r="N124" s="33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</row>
    <row r="125" spans="1:80" x14ac:dyDescent="0.3">
      <c r="A125" s="17"/>
      <c r="B125" s="31"/>
      <c r="C125" s="31"/>
      <c r="D125" s="31"/>
      <c r="E125" s="31"/>
      <c r="F125" s="32"/>
      <c r="G125" s="32"/>
      <c r="H125" s="32"/>
      <c r="I125" s="32"/>
      <c r="J125" s="32"/>
      <c r="K125" s="32"/>
      <c r="L125" s="32"/>
      <c r="M125" s="32"/>
      <c r="N125" s="33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</row>
    <row r="126" spans="1:80" x14ac:dyDescent="0.3">
      <c r="A126" s="17"/>
      <c r="B126" s="31"/>
      <c r="C126" s="31"/>
      <c r="D126" s="31"/>
      <c r="E126" s="31"/>
      <c r="F126" s="32"/>
      <c r="G126" s="32"/>
      <c r="H126" s="32"/>
      <c r="I126" s="32"/>
      <c r="J126" s="32"/>
      <c r="K126" s="32"/>
      <c r="L126" s="32"/>
      <c r="M126" s="32"/>
      <c r="N126" s="33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</row>
    <row r="127" spans="1:80" x14ac:dyDescent="0.3">
      <c r="A127" s="17"/>
      <c r="B127" s="31"/>
      <c r="C127" s="31"/>
      <c r="D127" s="31"/>
      <c r="E127" s="31"/>
      <c r="F127" s="32"/>
      <c r="G127" s="32"/>
      <c r="H127" s="32"/>
      <c r="I127" s="32"/>
      <c r="J127" s="32"/>
      <c r="K127" s="32"/>
      <c r="L127" s="32"/>
      <c r="M127" s="32"/>
      <c r="N127" s="33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</row>
    <row r="128" spans="1:80" x14ac:dyDescent="0.3">
      <c r="A128" s="17"/>
      <c r="B128" s="31"/>
      <c r="C128" s="31"/>
      <c r="D128" s="31"/>
      <c r="E128" s="31"/>
      <c r="F128" s="32"/>
      <c r="G128" s="32"/>
      <c r="H128" s="32"/>
      <c r="I128" s="32"/>
      <c r="J128" s="32"/>
      <c r="K128" s="32"/>
      <c r="L128" s="32"/>
      <c r="M128" s="32"/>
      <c r="N128" s="33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</row>
    <row r="129" spans="1:80" x14ac:dyDescent="0.3">
      <c r="A129" s="17"/>
      <c r="B129" s="31"/>
      <c r="C129" s="31"/>
      <c r="D129" s="31"/>
      <c r="E129" s="31"/>
      <c r="F129" s="32"/>
      <c r="G129" s="32"/>
      <c r="H129" s="32"/>
      <c r="I129" s="32"/>
      <c r="J129" s="32"/>
      <c r="K129" s="32"/>
      <c r="L129" s="32"/>
      <c r="M129" s="32"/>
      <c r="N129" s="33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</row>
    <row r="130" spans="1:80" x14ac:dyDescent="0.3">
      <c r="A130" s="17"/>
      <c r="B130" s="31"/>
      <c r="C130" s="31"/>
      <c r="D130" s="31"/>
      <c r="E130" s="31"/>
      <c r="F130" s="32"/>
      <c r="G130" s="32"/>
      <c r="H130" s="32"/>
      <c r="I130" s="32"/>
      <c r="J130" s="32"/>
      <c r="K130" s="32"/>
      <c r="L130" s="32"/>
      <c r="M130" s="32"/>
      <c r="N130" s="33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</row>
    <row r="131" spans="1:80" x14ac:dyDescent="0.3">
      <c r="A131" s="17"/>
      <c r="B131" s="31"/>
      <c r="C131" s="31"/>
      <c r="D131" s="31"/>
      <c r="E131" s="31"/>
      <c r="F131" s="32"/>
      <c r="G131" s="32"/>
      <c r="H131" s="32"/>
      <c r="I131" s="32"/>
      <c r="J131" s="32"/>
      <c r="K131" s="32"/>
      <c r="L131" s="32"/>
      <c r="M131" s="32"/>
      <c r="N131" s="33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</row>
    <row r="132" spans="1:80" x14ac:dyDescent="0.3">
      <c r="A132" s="17"/>
      <c r="B132" s="31"/>
      <c r="C132" s="31"/>
      <c r="D132" s="31"/>
      <c r="E132" s="31"/>
      <c r="F132" s="32"/>
      <c r="G132" s="32"/>
      <c r="H132" s="32"/>
      <c r="I132" s="32"/>
      <c r="J132" s="32"/>
      <c r="K132" s="32"/>
      <c r="L132" s="32"/>
      <c r="M132" s="32"/>
      <c r="N132" s="33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</row>
    <row r="133" spans="1:80" x14ac:dyDescent="0.3">
      <c r="A133" s="17"/>
      <c r="B133" s="31"/>
      <c r="C133" s="31"/>
      <c r="D133" s="31"/>
      <c r="E133" s="31"/>
      <c r="F133" s="32"/>
      <c r="G133" s="32"/>
      <c r="H133" s="32"/>
      <c r="I133" s="32"/>
      <c r="J133" s="32"/>
      <c r="K133" s="32"/>
      <c r="L133" s="32"/>
      <c r="M133" s="32"/>
      <c r="N133" s="33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</row>
    <row r="134" spans="1:80" x14ac:dyDescent="0.3">
      <c r="A134" s="17"/>
      <c r="B134" s="31"/>
      <c r="C134" s="31"/>
      <c r="D134" s="31"/>
      <c r="E134" s="31"/>
      <c r="F134" s="32"/>
      <c r="G134" s="32"/>
      <c r="H134" s="32"/>
      <c r="I134" s="32"/>
      <c r="J134" s="32"/>
      <c r="K134" s="32"/>
      <c r="L134" s="32"/>
      <c r="M134" s="32"/>
      <c r="N134" s="33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</row>
    <row r="135" spans="1:80" x14ac:dyDescent="0.3">
      <c r="A135" s="17"/>
      <c r="B135" s="31"/>
      <c r="C135" s="31"/>
      <c r="D135" s="31"/>
      <c r="E135" s="31"/>
      <c r="F135" s="32"/>
      <c r="G135" s="32"/>
      <c r="H135" s="32"/>
      <c r="I135" s="32"/>
      <c r="J135" s="32"/>
      <c r="K135" s="32"/>
      <c r="L135" s="32"/>
      <c r="M135" s="32"/>
      <c r="N135" s="33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</row>
    <row r="136" spans="1:80" x14ac:dyDescent="0.3">
      <c r="A136" s="17"/>
      <c r="B136" s="31"/>
      <c r="C136" s="31"/>
      <c r="D136" s="31"/>
      <c r="E136" s="31"/>
      <c r="F136" s="32"/>
      <c r="G136" s="32"/>
      <c r="H136" s="32"/>
      <c r="I136" s="32"/>
      <c r="J136" s="32"/>
      <c r="K136" s="32"/>
      <c r="L136" s="32"/>
      <c r="M136" s="32"/>
      <c r="N136" s="33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</row>
    <row r="137" spans="1:80" x14ac:dyDescent="0.3">
      <c r="A137" s="17"/>
      <c r="B137" s="31"/>
      <c r="C137" s="31"/>
      <c r="D137" s="31"/>
      <c r="E137" s="31"/>
      <c r="F137" s="32"/>
      <c r="G137" s="32"/>
      <c r="H137" s="32"/>
      <c r="I137" s="32"/>
      <c r="J137" s="32"/>
      <c r="K137" s="32"/>
      <c r="L137" s="32"/>
      <c r="M137" s="32"/>
      <c r="N137" s="33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</row>
    <row r="138" spans="1:80" x14ac:dyDescent="0.3">
      <c r="A138" s="17"/>
      <c r="B138" s="31"/>
      <c r="C138" s="31"/>
      <c r="D138" s="31"/>
      <c r="E138" s="31"/>
      <c r="F138" s="32"/>
      <c r="G138" s="32"/>
      <c r="H138" s="32"/>
      <c r="I138" s="32"/>
      <c r="J138" s="32"/>
      <c r="K138" s="32"/>
      <c r="L138" s="32"/>
      <c r="M138" s="32"/>
      <c r="N138" s="33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</row>
    <row r="139" spans="1:80" x14ac:dyDescent="0.3">
      <c r="A139" s="17"/>
      <c r="B139" s="31"/>
      <c r="C139" s="31"/>
      <c r="D139" s="31"/>
      <c r="E139" s="31"/>
      <c r="F139" s="32"/>
      <c r="G139" s="32"/>
      <c r="H139" s="32"/>
      <c r="I139" s="32"/>
      <c r="J139" s="32"/>
      <c r="K139" s="32"/>
      <c r="L139" s="32"/>
      <c r="M139" s="32"/>
      <c r="N139" s="33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</row>
    <row r="140" spans="1:80" x14ac:dyDescent="0.3">
      <c r="A140" s="17"/>
      <c r="B140" s="31"/>
      <c r="C140" s="31"/>
      <c r="D140" s="31"/>
      <c r="E140" s="31"/>
      <c r="F140" s="32"/>
      <c r="G140" s="32"/>
      <c r="H140" s="32"/>
      <c r="I140" s="32"/>
      <c r="J140" s="32"/>
      <c r="K140" s="32"/>
      <c r="L140" s="32"/>
      <c r="M140" s="32"/>
      <c r="N140" s="33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</row>
    <row r="141" spans="1:80" x14ac:dyDescent="0.3">
      <c r="A141" s="17"/>
      <c r="B141" s="31"/>
      <c r="C141" s="31"/>
      <c r="D141" s="31"/>
      <c r="E141" s="31"/>
      <c r="F141" s="32"/>
      <c r="G141" s="32"/>
      <c r="H141" s="32"/>
      <c r="I141" s="32"/>
      <c r="J141" s="32"/>
      <c r="K141" s="32"/>
      <c r="L141" s="32"/>
      <c r="M141" s="32"/>
      <c r="N141" s="33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</row>
    <row r="142" spans="1:80" x14ac:dyDescent="0.3">
      <c r="A142" s="17"/>
      <c r="B142" s="31"/>
      <c r="C142" s="31"/>
      <c r="D142" s="31"/>
      <c r="E142" s="31"/>
      <c r="F142" s="32"/>
      <c r="G142" s="32"/>
      <c r="H142" s="32"/>
      <c r="I142" s="32"/>
      <c r="J142" s="32"/>
      <c r="K142" s="32"/>
      <c r="L142" s="32"/>
      <c r="M142" s="32"/>
      <c r="N142" s="33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</row>
    <row r="143" spans="1:80" x14ac:dyDescent="0.3">
      <c r="A143" s="17"/>
      <c r="B143" s="31"/>
      <c r="C143" s="31"/>
      <c r="D143" s="31"/>
      <c r="E143" s="31"/>
      <c r="F143" s="32"/>
      <c r="G143" s="32"/>
      <c r="H143" s="32"/>
      <c r="I143" s="32"/>
      <c r="J143" s="32"/>
      <c r="K143" s="32"/>
      <c r="L143" s="32"/>
      <c r="M143" s="32"/>
      <c r="N143" s="33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</row>
    <row r="144" spans="1:80" x14ac:dyDescent="0.3">
      <c r="A144" s="17"/>
      <c r="B144" s="31"/>
      <c r="C144" s="31"/>
      <c r="D144" s="31"/>
      <c r="E144" s="31"/>
      <c r="F144" s="32"/>
      <c r="G144" s="32"/>
      <c r="H144" s="32"/>
      <c r="I144" s="32"/>
      <c r="J144" s="32"/>
      <c r="K144" s="32"/>
      <c r="L144" s="32"/>
      <c r="M144" s="32"/>
      <c r="N144" s="33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</row>
    <row r="145" spans="1:80" x14ac:dyDescent="0.3">
      <c r="A145" s="17"/>
      <c r="B145" s="31"/>
      <c r="C145" s="31"/>
      <c r="D145" s="31"/>
      <c r="E145" s="31"/>
      <c r="F145" s="32"/>
      <c r="G145" s="32"/>
      <c r="H145" s="32"/>
      <c r="I145" s="32"/>
      <c r="J145" s="32"/>
      <c r="K145" s="32"/>
      <c r="L145" s="32"/>
      <c r="M145" s="32"/>
      <c r="N145" s="33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</row>
    <row r="146" spans="1:80" x14ac:dyDescent="0.3">
      <c r="A146" s="17"/>
      <c r="B146" s="31"/>
      <c r="C146" s="31"/>
      <c r="D146" s="31"/>
      <c r="E146" s="31"/>
      <c r="F146" s="32"/>
      <c r="G146" s="32"/>
      <c r="H146" s="32"/>
      <c r="I146" s="32"/>
      <c r="J146" s="32"/>
      <c r="K146" s="32"/>
      <c r="L146" s="32"/>
      <c r="M146" s="32"/>
      <c r="N146" s="33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</row>
    <row r="147" spans="1:80" x14ac:dyDescent="0.3">
      <c r="A147" s="17"/>
      <c r="B147" s="31"/>
      <c r="C147" s="31"/>
      <c r="D147" s="31"/>
      <c r="E147" s="31"/>
      <c r="F147" s="32"/>
      <c r="G147" s="32"/>
      <c r="H147" s="32"/>
      <c r="I147" s="32"/>
      <c r="J147" s="32"/>
      <c r="K147" s="32"/>
      <c r="L147" s="32"/>
      <c r="M147" s="32"/>
      <c r="N147" s="33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</row>
    <row r="148" spans="1:80" x14ac:dyDescent="0.3">
      <c r="A148" s="17"/>
      <c r="B148" s="31"/>
      <c r="C148" s="31"/>
      <c r="D148" s="31"/>
      <c r="E148" s="31"/>
      <c r="F148" s="32"/>
      <c r="G148" s="32"/>
      <c r="H148" s="32"/>
      <c r="I148" s="32"/>
      <c r="J148" s="32"/>
      <c r="K148" s="32"/>
      <c r="L148" s="32"/>
      <c r="M148" s="32"/>
      <c r="N148" s="33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</row>
    <row r="149" spans="1:80" x14ac:dyDescent="0.3">
      <c r="A149" s="17"/>
      <c r="B149" s="31"/>
      <c r="C149" s="31"/>
      <c r="D149" s="31"/>
      <c r="E149" s="31"/>
      <c r="F149" s="32"/>
      <c r="G149" s="32"/>
      <c r="H149" s="32"/>
      <c r="I149" s="32"/>
      <c r="J149" s="32"/>
      <c r="K149" s="32"/>
      <c r="L149" s="32"/>
      <c r="M149" s="32"/>
      <c r="N149" s="33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</row>
    <row r="150" spans="1:80" x14ac:dyDescent="0.3">
      <c r="A150" s="17"/>
      <c r="B150" s="31"/>
      <c r="C150" s="31"/>
      <c r="D150" s="31"/>
      <c r="E150" s="31"/>
      <c r="F150" s="32"/>
      <c r="G150" s="32"/>
      <c r="H150" s="32"/>
      <c r="I150" s="32"/>
      <c r="J150" s="32"/>
      <c r="K150" s="32"/>
      <c r="L150" s="32"/>
      <c r="M150" s="32"/>
      <c r="N150" s="33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</row>
    <row r="151" spans="1:80" x14ac:dyDescent="0.3">
      <c r="A151" s="17"/>
      <c r="B151" s="31"/>
      <c r="C151" s="31"/>
      <c r="D151" s="31"/>
      <c r="E151" s="31"/>
      <c r="F151" s="32"/>
      <c r="G151" s="32"/>
      <c r="H151" s="32"/>
      <c r="I151" s="32"/>
      <c r="J151" s="32"/>
      <c r="K151" s="32"/>
      <c r="L151" s="32"/>
      <c r="M151" s="32"/>
      <c r="N151" s="33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</row>
    <row r="152" spans="1:80" x14ac:dyDescent="0.3">
      <c r="A152" s="17"/>
      <c r="B152" s="31"/>
      <c r="C152" s="31"/>
      <c r="D152" s="31"/>
      <c r="E152" s="31"/>
      <c r="F152" s="32"/>
      <c r="G152" s="32"/>
      <c r="H152" s="32"/>
      <c r="I152" s="32"/>
      <c r="J152" s="32"/>
      <c r="K152" s="32"/>
      <c r="L152" s="32"/>
      <c r="M152" s="32"/>
      <c r="N152" s="33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</row>
    <row r="153" spans="1:80" x14ac:dyDescent="0.3">
      <c r="A153" s="17"/>
      <c r="B153" s="31"/>
      <c r="C153" s="31"/>
      <c r="D153" s="31"/>
      <c r="E153" s="31"/>
      <c r="F153" s="32"/>
      <c r="G153" s="32"/>
      <c r="H153" s="32"/>
      <c r="I153" s="32"/>
      <c r="J153" s="32"/>
      <c r="K153" s="32"/>
      <c r="L153" s="32"/>
      <c r="M153" s="32"/>
      <c r="N153" s="33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</row>
    <row r="154" spans="1:80" x14ac:dyDescent="0.3">
      <c r="A154" s="17"/>
      <c r="B154" s="31"/>
      <c r="C154" s="31"/>
      <c r="D154" s="31"/>
      <c r="E154" s="31"/>
      <c r="F154" s="32"/>
      <c r="G154" s="32"/>
      <c r="H154" s="32"/>
      <c r="I154" s="32"/>
      <c r="J154" s="32"/>
      <c r="K154" s="32"/>
      <c r="L154" s="32"/>
      <c r="M154" s="32"/>
      <c r="N154" s="33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</row>
    <row r="155" spans="1:80" x14ac:dyDescent="0.3">
      <c r="A155" s="17"/>
      <c r="B155" s="31"/>
      <c r="C155" s="31"/>
      <c r="D155" s="31"/>
      <c r="E155" s="31"/>
      <c r="F155" s="32"/>
      <c r="G155" s="32"/>
      <c r="H155" s="32"/>
      <c r="I155" s="32"/>
      <c r="J155" s="32"/>
      <c r="K155" s="32"/>
      <c r="L155" s="32"/>
      <c r="M155" s="32"/>
      <c r="N155" s="33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</row>
    <row r="156" spans="1:80" x14ac:dyDescent="0.3">
      <c r="A156" s="17"/>
      <c r="B156" s="31"/>
      <c r="C156" s="31"/>
      <c r="D156" s="31"/>
      <c r="E156" s="31"/>
      <c r="F156" s="32"/>
      <c r="G156" s="32"/>
      <c r="H156" s="32"/>
      <c r="I156" s="32"/>
      <c r="J156" s="32"/>
      <c r="K156" s="32"/>
      <c r="L156" s="32"/>
      <c r="M156" s="32"/>
      <c r="N156" s="33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</row>
    <row r="157" spans="1:80" x14ac:dyDescent="0.3">
      <c r="A157" s="17"/>
      <c r="B157" s="31"/>
      <c r="C157" s="31"/>
      <c r="D157" s="31"/>
      <c r="E157" s="31"/>
      <c r="F157" s="32"/>
      <c r="G157" s="32"/>
      <c r="H157" s="32"/>
      <c r="I157" s="32"/>
      <c r="J157" s="32"/>
      <c r="K157" s="32"/>
      <c r="L157" s="32"/>
      <c r="M157" s="32"/>
      <c r="N157" s="33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</row>
    <row r="158" spans="1:80" x14ac:dyDescent="0.3">
      <c r="A158" s="17"/>
      <c r="B158" s="31"/>
      <c r="C158" s="31"/>
      <c r="D158" s="31"/>
      <c r="E158" s="31"/>
      <c r="F158" s="32"/>
      <c r="G158" s="32"/>
      <c r="H158" s="32"/>
      <c r="I158" s="32"/>
      <c r="J158" s="32"/>
      <c r="K158" s="32"/>
      <c r="L158" s="32"/>
      <c r="M158" s="32"/>
      <c r="N158" s="33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</row>
    <row r="159" spans="1:80" x14ac:dyDescent="0.3">
      <c r="A159" s="17"/>
      <c r="B159" s="31"/>
      <c r="C159" s="31"/>
      <c r="D159" s="31"/>
      <c r="E159" s="31"/>
      <c r="F159" s="32"/>
      <c r="G159" s="32"/>
      <c r="H159" s="32"/>
      <c r="I159" s="32"/>
      <c r="J159" s="32"/>
      <c r="K159" s="32"/>
      <c r="L159" s="32"/>
      <c r="M159" s="32"/>
      <c r="N159" s="33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</row>
    <row r="160" spans="1:80" x14ac:dyDescent="0.3">
      <c r="A160" s="17"/>
      <c r="B160" s="31"/>
      <c r="C160" s="31"/>
      <c r="D160" s="31"/>
      <c r="E160" s="31"/>
      <c r="F160" s="32"/>
      <c r="G160" s="32"/>
      <c r="H160" s="32"/>
      <c r="I160" s="32"/>
      <c r="J160" s="32"/>
      <c r="K160" s="32"/>
      <c r="L160" s="32"/>
      <c r="M160" s="32"/>
      <c r="N160" s="33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</row>
    <row r="161" spans="1:80" x14ac:dyDescent="0.3">
      <c r="A161" s="17"/>
      <c r="B161" s="31"/>
      <c r="C161" s="31"/>
      <c r="D161" s="31"/>
      <c r="E161" s="31"/>
      <c r="F161" s="32"/>
      <c r="G161" s="32"/>
      <c r="H161" s="32"/>
      <c r="I161" s="32"/>
      <c r="J161" s="32"/>
      <c r="K161" s="32"/>
      <c r="L161" s="32"/>
      <c r="M161" s="32"/>
      <c r="N161" s="33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</row>
    <row r="162" spans="1:80" x14ac:dyDescent="0.3">
      <c r="A162" s="17"/>
      <c r="B162" s="31"/>
      <c r="C162" s="31"/>
      <c r="D162" s="31"/>
      <c r="E162" s="31"/>
      <c r="F162" s="32"/>
      <c r="G162" s="32"/>
      <c r="H162" s="32"/>
      <c r="I162" s="32"/>
      <c r="J162" s="32"/>
      <c r="K162" s="32"/>
      <c r="L162" s="32"/>
      <c r="M162" s="32"/>
      <c r="N162" s="33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</row>
    <row r="163" spans="1:80" x14ac:dyDescent="0.3">
      <c r="A163" s="17"/>
      <c r="B163" s="31"/>
      <c r="C163" s="31"/>
      <c r="D163" s="31"/>
      <c r="E163" s="31"/>
      <c r="F163" s="32"/>
      <c r="G163" s="32"/>
      <c r="H163" s="32"/>
      <c r="I163" s="32"/>
      <c r="J163" s="32"/>
      <c r="K163" s="32"/>
      <c r="L163" s="32"/>
      <c r="M163" s="32"/>
      <c r="N163" s="33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</row>
    <row r="164" spans="1:80" x14ac:dyDescent="0.3">
      <c r="A164" s="17"/>
      <c r="B164" s="31"/>
      <c r="C164" s="31"/>
      <c r="D164" s="31"/>
      <c r="E164" s="31"/>
      <c r="F164" s="32"/>
      <c r="G164" s="32"/>
      <c r="H164" s="32"/>
      <c r="I164" s="32"/>
      <c r="J164" s="32"/>
      <c r="K164" s="32"/>
      <c r="L164" s="32"/>
      <c r="M164" s="32"/>
      <c r="N164" s="33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</row>
    <row r="165" spans="1:80" x14ac:dyDescent="0.3">
      <c r="A165" s="17"/>
      <c r="B165" s="31"/>
      <c r="C165" s="31"/>
      <c r="D165" s="31"/>
      <c r="E165" s="31"/>
      <c r="F165" s="32"/>
      <c r="G165" s="32"/>
      <c r="H165" s="32"/>
      <c r="I165" s="32"/>
      <c r="J165" s="32"/>
      <c r="K165" s="32"/>
      <c r="L165" s="32"/>
      <c r="M165" s="32"/>
      <c r="N165" s="33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</row>
    <row r="166" spans="1:80" x14ac:dyDescent="0.3">
      <c r="A166" s="17"/>
      <c r="B166" s="31"/>
      <c r="C166" s="31"/>
      <c r="D166" s="31"/>
      <c r="E166" s="31"/>
      <c r="F166" s="32"/>
      <c r="G166" s="32"/>
      <c r="H166" s="32"/>
      <c r="I166" s="32"/>
      <c r="J166" s="32"/>
      <c r="K166" s="32"/>
      <c r="L166" s="32"/>
      <c r="M166" s="32"/>
      <c r="N166" s="33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</row>
    <row r="167" spans="1:80" x14ac:dyDescent="0.3">
      <c r="A167" s="17"/>
      <c r="B167" s="31"/>
      <c r="C167" s="31"/>
      <c r="D167" s="31"/>
      <c r="E167" s="31"/>
      <c r="F167" s="32"/>
      <c r="G167" s="32"/>
      <c r="H167" s="32"/>
      <c r="I167" s="32"/>
      <c r="J167" s="32"/>
      <c r="K167" s="32"/>
      <c r="L167" s="32"/>
      <c r="M167" s="32"/>
      <c r="N167" s="33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</row>
    <row r="168" spans="1:80" x14ac:dyDescent="0.3">
      <c r="A168" s="17"/>
      <c r="B168" s="31"/>
      <c r="C168" s="31"/>
      <c r="D168" s="31"/>
      <c r="E168" s="31"/>
      <c r="F168" s="32"/>
      <c r="G168" s="32"/>
      <c r="H168" s="32"/>
      <c r="I168" s="32"/>
      <c r="J168" s="32"/>
      <c r="K168" s="32"/>
      <c r="L168" s="32"/>
      <c r="M168" s="32"/>
      <c r="N168" s="33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</row>
    <row r="169" spans="1:80" x14ac:dyDescent="0.3">
      <c r="A169" s="17"/>
      <c r="B169" s="31"/>
      <c r="C169" s="31"/>
      <c r="D169" s="31"/>
      <c r="E169" s="31"/>
      <c r="F169" s="32"/>
      <c r="G169" s="32"/>
      <c r="H169" s="32"/>
      <c r="I169" s="32"/>
      <c r="J169" s="32"/>
      <c r="K169" s="32"/>
      <c r="L169" s="32"/>
      <c r="M169" s="32"/>
      <c r="N169" s="33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</row>
    <row r="170" spans="1:80" x14ac:dyDescent="0.3">
      <c r="A170" s="17"/>
      <c r="B170" s="31"/>
      <c r="C170" s="31"/>
      <c r="D170" s="31"/>
      <c r="E170" s="31"/>
      <c r="F170" s="32"/>
      <c r="G170" s="32"/>
      <c r="H170" s="32"/>
      <c r="I170" s="32"/>
      <c r="J170" s="32"/>
      <c r="K170" s="32"/>
      <c r="L170" s="32"/>
      <c r="M170" s="32"/>
      <c r="N170" s="33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</row>
    <row r="171" spans="1:80" x14ac:dyDescent="0.3">
      <c r="A171" s="17"/>
      <c r="B171" s="31"/>
      <c r="C171" s="31"/>
      <c r="D171" s="31"/>
      <c r="E171" s="31"/>
      <c r="F171" s="32"/>
      <c r="G171" s="32"/>
      <c r="H171" s="32"/>
      <c r="I171" s="32"/>
      <c r="J171" s="32"/>
      <c r="K171" s="32"/>
      <c r="L171" s="32"/>
      <c r="M171" s="32"/>
      <c r="N171" s="33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</row>
    <row r="172" spans="1:80" x14ac:dyDescent="0.3">
      <c r="A172" s="17"/>
      <c r="B172" s="31"/>
      <c r="C172" s="31"/>
      <c r="D172" s="31"/>
      <c r="E172" s="31"/>
      <c r="F172" s="32"/>
      <c r="G172" s="32"/>
      <c r="H172" s="32"/>
      <c r="I172" s="32"/>
      <c r="J172" s="32"/>
      <c r="K172" s="32"/>
      <c r="L172" s="32"/>
      <c r="M172" s="32"/>
      <c r="N172" s="33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</row>
    <row r="173" spans="1:80" x14ac:dyDescent="0.3">
      <c r="A173" s="17"/>
      <c r="B173" s="31"/>
      <c r="C173" s="31"/>
      <c r="D173" s="31"/>
      <c r="E173" s="31"/>
      <c r="F173" s="32"/>
      <c r="G173" s="32"/>
      <c r="H173" s="32"/>
      <c r="I173" s="32"/>
      <c r="J173" s="32"/>
      <c r="K173" s="32"/>
      <c r="L173" s="32"/>
      <c r="M173" s="32"/>
      <c r="N173" s="33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</row>
    <row r="174" spans="1:80" x14ac:dyDescent="0.3">
      <c r="A174" s="17"/>
      <c r="B174" s="31"/>
      <c r="C174" s="31"/>
      <c r="D174" s="31"/>
      <c r="E174" s="31"/>
      <c r="F174" s="32"/>
      <c r="G174" s="32"/>
      <c r="H174" s="32"/>
      <c r="I174" s="32"/>
      <c r="J174" s="32"/>
      <c r="K174" s="32"/>
      <c r="L174" s="32"/>
      <c r="M174" s="32"/>
      <c r="N174" s="33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</row>
    <row r="175" spans="1:80" x14ac:dyDescent="0.3">
      <c r="A175" s="17"/>
      <c r="B175" s="31"/>
      <c r="C175" s="31"/>
      <c r="D175" s="31"/>
      <c r="E175" s="31"/>
      <c r="F175" s="32"/>
      <c r="G175" s="32"/>
      <c r="H175" s="32"/>
      <c r="I175" s="32"/>
      <c r="J175" s="32"/>
      <c r="K175" s="32"/>
      <c r="L175" s="32"/>
      <c r="M175" s="32"/>
      <c r="N175" s="33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</row>
    <row r="176" spans="1:80" x14ac:dyDescent="0.3">
      <c r="A176" s="17"/>
      <c r="B176" s="31"/>
      <c r="C176" s="31"/>
      <c r="D176" s="31"/>
      <c r="E176" s="31"/>
      <c r="F176" s="32"/>
      <c r="G176" s="32"/>
      <c r="H176" s="32"/>
      <c r="I176" s="32"/>
      <c r="J176" s="32"/>
      <c r="K176" s="32"/>
      <c r="L176" s="32"/>
      <c r="M176" s="32"/>
      <c r="N176" s="33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</row>
    <row r="177" spans="1:80" x14ac:dyDescent="0.3">
      <c r="A177" s="17"/>
      <c r="B177" s="31"/>
      <c r="C177" s="31"/>
      <c r="D177" s="31"/>
      <c r="E177" s="31"/>
      <c r="F177" s="32"/>
      <c r="G177" s="32"/>
      <c r="H177" s="32"/>
      <c r="I177" s="32"/>
      <c r="J177" s="32"/>
      <c r="K177" s="32"/>
      <c r="L177" s="32"/>
      <c r="M177" s="32"/>
      <c r="N177" s="33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</row>
    <row r="178" spans="1:80" x14ac:dyDescent="0.3">
      <c r="A178" s="17"/>
      <c r="B178" s="31"/>
      <c r="C178" s="31"/>
      <c r="D178" s="31"/>
      <c r="E178" s="31"/>
      <c r="F178" s="32"/>
      <c r="G178" s="32"/>
      <c r="H178" s="32"/>
      <c r="I178" s="32"/>
      <c r="J178" s="32"/>
      <c r="K178" s="32"/>
      <c r="L178" s="32"/>
      <c r="M178" s="32"/>
      <c r="N178" s="33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</row>
    <row r="179" spans="1:80" x14ac:dyDescent="0.3">
      <c r="A179" s="17"/>
      <c r="B179" s="31"/>
      <c r="C179" s="31"/>
      <c r="D179" s="31"/>
      <c r="E179" s="31"/>
      <c r="F179" s="32"/>
      <c r="G179" s="32"/>
      <c r="H179" s="32"/>
      <c r="I179" s="32"/>
      <c r="J179" s="32"/>
      <c r="K179" s="32"/>
      <c r="L179" s="32"/>
      <c r="M179" s="32"/>
      <c r="N179" s="33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</row>
    <row r="180" spans="1:80" x14ac:dyDescent="0.3">
      <c r="A180" s="17"/>
      <c r="B180" s="31"/>
      <c r="C180" s="31"/>
      <c r="D180" s="31"/>
      <c r="E180" s="31"/>
      <c r="F180" s="32"/>
      <c r="G180" s="32"/>
      <c r="H180" s="32"/>
      <c r="I180" s="32"/>
      <c r="J180" s="32"/>
      <c r="K180" s="32"/>
      <c r="L180" s="32"/>
      <c r="M180" s="32"/>
      <c r="N180" s="33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</row>
    <row r="181" spans="1:80" x14ac:dyDescent="0.3">
      <c r="A181" s="17"/>
      <c r="B181" s="31"/>
      <c r="C181" s="31"/>
      <c r="D181" s="31"/>
      <c r="E181" s="31"/>
      <c r="F181" s="32"/>
      <c r="G181" s="32"/>
      <c r="H181" s="32"/>
      <c r="I181" s="32"/>
      <c r="J181" s="32"/>
      <c r="K181" s="32"/>
      <c r="L181" s="32"/>
      <c r="M181" s="32"/>
      <c r="N181" s="33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</row>
    <row r="182" spans="1:80" x14ac:dyDescent="0.3">
      <c r="A182" s="17"/>
      <c r="B182" s="31"/>
      <c r="C182" s="31"/>
      <c r="D182" s="31"/>
      <c r="E182" s="31"/>
      <c r="F182" s="32"/>
      <c r="G182" s="32"/>
      <c r="H182" s="32"/>
      <c r="I182" s="32"/>
      <c r="J182" s="32"/>
      <c r="K182" s="32"/>
      <c r="L182" s="32"/>
      <c r="M182" s="32"/>
      <c r="N182" s="33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</row>
    <row r="183" spans="1:80" x14ac:dyDescent="0.3">
      <c r="A183" s="17"/>
      <c r="B183" s="31"/>
      <c r="C183" s="31"/>
      <c r="D183" s="31"/>
      <c r="E183" s="31"/>
      <c r="F183" s="32"/>
      <c r="G183" s="32"/>
      <c r="H183" s="32"/>
      <c r="I183" s="32"/>
      <c r="J183" s="32"/>
      <c r="K183" s="32"/>
      <c r="L183" s="32"/>
      <c r="M183" s="32"/>
      <c r="N183" s="33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</row>
    <row r="184" spans="1:80" x14ac:dyDescent="0.3">
      <c r="A184" s="17"/>
      <c r="B184" s="31"/>
      <c r="C184" s="31"/>
      <c r="D184" s="31"/>
      <c r="E184" s="31"/>
      <c r="F184" s="32"/>
      <c r="G184" s="32"/>
      <c r="H184" s="32"/>
      <c r="I184" s="32"/>
      <c r="J184" s="32"/>
      <c r="K184" s="32"/>
      <c r="L184" s="32"/>
      <c r="M184" s="32"/>
      <c r="N184" s="33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</row>
    <row r="185" spans="1:80" x14ac:dyDescent="0.3">
      <c r="A185" s="17"/>
      <c r="B185" s="31"/>
      <c r="C185" s="31"/>
      <c r="D185" s="31"/>
      <c r="E185" s="31"/>
      <c r="F185" s="32"/>
      <c r="G185" s="32"/>
      <c r="H185" s="32"/>
      <c r="I185" s="32"/>
      <c r="J185" s="32"/>
      <c r="K185" s="32"/>
      <c r="L185" s="32"/>
      <c r="M185" s="32"/>
      <c r="N185" s="33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</row>
    <row r="186" spans="1:80" x14ac:dyDescent="0.3">
      <c r="A186" s="17"/>
      <c r="B186" s="31"/>
      <c r="C186" s="31"/>
      <c r="D186" s="31"/>
      <c r="E186" s="31"/>
      <c r="F186" s="32"/>
      <c r="G186" s="32"/>
      <c r="H186" s="32"/>
      <c r="I186" s="32"/>
      <c r="J186" s="32"/>
      <c r="K186" s="32"/>
      <c r="L186" s="32"/>
      <c r="M186" s="32"/>
      <c r="N186" s="33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</row>
    <row r="187" spans="1:80" x14ac:dyDescent="0.3">
      <c r="A187" s="17"/>
      <c r="B187" s="31"/>
      <c r="C187" s="31"/>
      <c r="D187" s="31"/>
      <c r="E187" s="31"/>
      <c r="F187" s="32"/>
      <c r="G187" s="32"/>
      <c r="H187" s="32"/>
      <c r="I187" s="32"/>
      <c r="J187" s="32"/>
      <c r="K187" s="32"/>
      <c r="L187" s="32"/>
      <c r="M187" s="32"/>
      <c r="N187" s="33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</row>
    <row r="188" spans="1:80" x14ac:dyDescent="0.3">
      <c r="A188" s="17"/>
      <c r="B188" s="31"/>
      <c r="C188" s="31"/>
      <c r="D188" s="31"/>
      <c r="E188" s="31"/>
      <c r="F188" s="32"/>
      <c r="G188" s="32"/>
      <c r="H188" s="32"/>
      <c r="I188" s="32"/>
      <c r="J188" s="32"/>
      <c r="K188" s="32"/>
      <c r="L188" s="32"/>
      <c r="M188" s="32"/>
      <c r="N188" s="33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</row>
    <row r="189" spans="1:80" x14ac:dyDescent="0.3">
      <c r="A189" s="17"/>
      <c r="B189" s="31"/>
      <c r="C189" s="31"/>
      <c r="D189" s="31"/>
      <c r="E189" s="31"/>
      <c r="F189" s="32"/>
      <c r="G189" s="32"/>
      <c r="H189" s="32"/>
      <c r="I189" s="32"/>
      <c r="J189" s="32"/>
      <c r="K189" s="32"/>
      <c r="L189" s="32"/>
      <c r="M189" s="32"/>
      <c r="N189" s="33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</row>
    <row r="190" spans="1:80" x14ac:dyDescent="0.3">
      <c r="A190" s="17"/>
      <c r="B190" s="31"/>
      <c r="C190" s="31"/>
      <c r="D190" s="31"/>
      <c r="E190" s="31"/>
      <c r="F190" s="32"/>
      <c r="G190" s="32"/>
      <c r="H190" s="32"/>
      <c r="I190" s="32"/>
      <c r="J190" s="32"/>
      <c r="K190" s="32"/>
      <c r="L190" s="32"/>
      <c r="M190" s="32"/>
      <c r="N190" s="33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</row>
    <row r="191" spans="1:80" x14ac:dyDescent="0.3">
      <c r="A191" s="17"/>
      <c r="B191" s="31"/>
      <c r="C191" s="31"/>
      <c r="D191" s="31"/>
      <c r="E191" s="31"/>
      <c r="F191" s="32"/>
      <c r="G191" s="32"/>
      <c r="H191" s="32"/>
      <c r="I191" s="32"/>
      <c r="J191" s="32"/>
      <c r="K191" s="32"/>
      <c r="L191" s="32"/>
      <c r="M191" s="32"/>
      <c r="N191" s="33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</row>
    <row r="192" spans="1:80" x14ac:dyDescent="0.3">
      <c r="A192" s="17"/>
      <c r="B192" s="31"/>
      <c r="C192" s="31"/>
      <c r="D192" s="31"/>
      <c r="E192" s="31"/>
      <c r="F192" s="32"/>
      <c r="G192" s="32"/>
      <c r="H192" s="32"/>
      <c r="I192" s="32"/>
      <c r="J192" s="32"/>
      <c r="K192" s="32"/>
      <c r="L192" s="32"/>
      <c r="M192" s="32"/>
      <c r="N192" s="33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</row>
    <row r="193" spans="1:80" x14ac:dyDescent="0.3">
      <c r="A193" s="17"/>
      <c r="B193" s="31"/>
      <c r="C193" s="31"/>
      <c r="D193" s="31"/>
      <c r="E193" s="31"/>
      <c r="F193" s="32"/>
      <c r="G193" s="32"/>
      <c r="H193" s="32"/>
      <c r="I193" s="32"/>
      <c r="J193" s="32"/>
      <c r="K193" s="32"/>
      <c r="L193" s="32"/>
      <c r="M193" s="32"/>
      <c r="N193" s="33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</row>
    <row r="194" spans="1:80" x14ac:dyDescent="0.3">
      <c r="A194" s="17"/>
      <c r="B194" s="31"/>
      <c r="C194" s="31"/>
      <c r="D194" s="31"/>
      <c r="E194" s="31"/>
      <c r="F194" s="32"/>
      <c r="G194" s="32"/>
      <c r="H194" s="32"/>
      <c r="I194" s="32"/>
      <c r="J194" s="32"/>
      <c r="K194" s="32"/>
      <c r="L194" s="32"/>
      <c r="M194" s="32"/>
      <c r="N194" s="33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</row>
    <row r="195" spans="1:80" x14ac:dyDescent="0.3">
      <c r="A195" s="17"/>
      <c r="B195" s="31"/>
      <c r="C195" s="31"/>
      <c r="D195" s="31"/>
      <c r="E195" s="31"/>
      <c r="F195" s="32"/>
      <c r="G195" s="32"/>
      <c r="H195" s="32"/>
      <c r="I195" s="32"/>
      <c r="J195" s="32"/>
      <c r="K195" s="32"/>
      <c r="L195" s="32"/>
      <c r="M195" s="32"/>
      <c r="N195" s="33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</row>
    <row r="196" spans="1:80" x14ac:dyDescent="0.3">
      <c r="A196" s="17"/>
      <c r="B196" s="31"/>
      <c r="C196" s="31"/>
      <c r="D196" s="31"/>
      <c r="E196" s="31"/>
      <c r="F196" s="32"/>
      <c r="G196" s="32"/>
      <c r="H196" s="32"/>
      <c r="I196" s="32"/>
      <c r="J196" s="32"/>
      <c r="K196" s="32"/>
      <c r="L196" s="32"/>
      <c r="M196" s="32"/>
      <c r="N196" s="33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</row>
    <row r="197" spans="1:80" x14ac:dyDescent="0.3">
      <c r="A197" s="17"/>
      <c r="B197" s="31"/>
      <c r="C197" s="31"/>
      <c r="D197" s="31"/>
      <c r="E197" s="31"/>
      <c r="F197" s="32"/>
      <c r="G197" s="32"/>
      <c r="H197" s="32"/>
      <c r="I197" s="32"/>
      <c r="J197" s="32"/>
      <c r="K197" s="32"/>
      <c r="L197" s="32"/>
      <c r="M197" s="32"/>
      <c r="N197" s="33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</row>
    <row r="198" spans="1:80" x14ac:dyDescent="0.3">
      <c r="A198" s="17"/>
      <c r="B198" s="31"/>
      <c r="C198" s="31"/>
      <c r="D198" s="31"/>
      <c r="E198" s="31"/>
      <c r="F198" s="32"/>
      <c r="G198" s="32"/>
      <c r="H198" s="32"/>
      <c r="I198" s="32"/>
      <c r="J198" s="32"/>
      <c r="K198" s="32"/>
      <c r="L198" s="32"/>
      <c r="M198" s="32"/>
      <c r="N198" s="33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</row>
    <row r="199" spans="1:80" x14ac:dyDescent="0.3">
      <c r="A199" s="17"/>
      <c r="B199" s="31"/>
      <c r="C199" s="31"/>
      <c r="D199" s="31"/>
      <c r="E199" s="31"/>
      <c r="F199" s="32"/>
      <c r="G199" s="32"/>
      <c r="H199" s="32"/>
      <c r="I199" s="32"/>
      <c r="J199" s="32"/>
      <c r="K199" s="32"/>
      <c r="L199" s="32"/>
      <c r="M199" s="32"/>
      <c r="N199" s="33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</row>
    <row r="200" spans="1:80" x14ac:dyDescent="0.3">
      <c r="A200" s="17"/>
      <c r="B200" s="31"/>
      <c r="C200" s="31"/>
      <c r="D200" s="31"/>
      <c r="E200" s="31"/>
      <c r="F200" s="32"/>
      <c r="G200" s="32"/>
      <c r="H200" s="32"/>
      <c r="I200" s="32"/>
      <c r="J200" s="32"/>
      <c r="K200" s="32"/>
      <c r="L200" s="32"/>
      <c r="M200" s="32"/>
      <c r="N200" s="33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</row>
    <row r="201" spans="1:80" x14ac:dyDescent="0.3">
      <c r="A201" s="17"/>
      <c r="B201" s="31"/>
      <c r="C201" s="31"/>
      <c r="D201" s="31"/>
      <c r="E201" s="31"/>
      <c r="F201" s="32"/>
      <c r="G201" s="32"/>
      <c r="H201" s="32"/>
      <c r="I201" s="32"/>
      <c r="J201" s="32"/>
      <c r="K201" s="32"/>
      <c r="L201" s="32"/>
      <c r="M201" s="32"/>
      <c r="N201" s="33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</row>
    <row r="202" spans="1:80" x14ac:dyDescent="0.3">
      <c r="A202" s="17"/>
      <c r="B202" s="31"/>
      <c r="C202" s="31"/>
      <c r="D202" s="31"/>
      <c r="E202" s="31"/>
      <c r="F202" s="32"/>
      <c r="G202" s="32"/>
      <c r="H202" s="32"/>
      <c r="I202" s="32"/>
      <c r="J202" s="32"/>
      <c r="K202" s="32"/>
      <c r="L202" s="32"/>
      <c r="M202" s="32"/>
      <c r="N202" s="33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</row>
    <row r="203" spans="1:80" x14ac:dyDescent="0.3">
      <c r="A203" s="17"/>
      <c r="B203" s="31"/>
      <c r="C203" s="31"/>
      <c r="D203" s="31"/>
      <c r="E203" s="31"/>
      <c r="F203" s="32"/>
      <c r="G203" s="32"/>
      <c r="H203" s="32"/>
      <c r="I203" s="32"/>
      <c r="J203" s="32"/>
      <c r="K203" s="32"/>
      <c r="L203" s="32"/>
      <c r="M203" s="32"/>
      <c r="N203" s="33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</row>
    <row r="204" spans="1:80" x14ac:dyDescent="0.3">
      <c r="A204" s="17"/>
      <c r="B204" s="31"/>
      <c r="C204" s="31"/>
      <c r="D204" s="31"/>
      <c r="E204" s="31"/>
      <c r="F204" s="32"/>
      <c r="G204" s="32"/>
      <c r="H204" s="32"/>
      <c r="I204" s="32"/>
      <c r="J204" s="32"/>
      <c r="K204" s="32"/>
      <c r="L204" s="32"/>
      <c r="M204" s="32"/>
      <c r="N204" s="33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</row>
    <row r="205" spans="1:80" x14ac:dyDescent="0.3">
      <c r="A205" s="17"/>
      <c r="B205" s="31"/>
      <c r="C205" s="31"/>
      <c r="D205" s="31"/>
      <c r="E205" s="31"/>
      <c r="F205" s="32"/>
      <c r="G205" s="32"/>
      <c r="H205" s="32"/>
      <c r="I205" s="32"/>
      <c r="J205" s="32"/>
      <c r="K205" s="32"/>
      <c r="L205" s="32"/>
      <c r="M205" s="32"/>
      <c r="N205" s="33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</row>
    <row r="206" spans="1:80" x14ac:dyDescent="0.3">
      <c r="A206" s="17"/>
      <c r="B206" s="31"/>
      <c r="C206" s="31"/>
      <c r="D206" s="31"/>
      <c r="E206" s="31"/>
      <c r="F206" s="32"/>
      <c r="G206" s="32"/>
      <c r="H206" s="32"/>
      <c r="I206" s="32"/>
      <c r="J206" s="32"/>
      <c r="K206" s="32"/>
      <c r="L206" s="32"/>
      <c r="M206" s="32"/>
      <c r="N206" s="33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</row>
    <row r="207" spans="1:80" x14ac:dyDescent="0.3">
      <c r="A207" s="17"/>
      <c r="B207" s="31"/>
      <c r="C207" s="31"/>
      <c r="D207" s="31"/>
      <c r="E207" s="31"/>
      <c r="F207" s="32"/>
      <c r="G207" s="32"/>
      <c r="H207" s="32"/>
      <c r="I207" s="32"/>
      <c r="J207" s="32"/>
      <c r="K207" s="32"/>
      <c r="L207" s="32"/>
      <c r="M207" s="32"/>
      <c r="N207" s="33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</row>
    <row r="208" spans="1:80" x14ac:dyDescent="0.3">
      <c r="A208" s="17"/>
      <c r="B208" s="31"/>
      <c r="C208" s="31"/>
      <c r="D208" s="31"/>
      <c r="E208" s="31"/>
      <c r="F208" s="32"/>
      <c r="G208" s="32"/>
      <c r="H208" s="32"/>
      <c r="I208" s="32"/>
      <c r="J208" s="32"/>
      <c r="K208" s="32"/>
      <c r="L208" s="32"/>
      <c r="M208" s="32"/>
      <c r="N208" s="33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</row>
    <row r="209" spans="1:80" x14ac:dyDescent="0.3">
      <c r="A209" s="17"/>
      <c r="B209" s="31"/>
      <c r="C209" s="31"/>
      <c r="D209" s="31"/>
      <c r="E209" s="31"/>
      <c r="F209" s="32"/>
      <c r="G209" s="32"/>
      <c r="H209" s="32"/>
      <c r="I209" s="32"/>
      <c r="J209" s="32"/>
      <c r="K209" s="32"/>
      <c r="L209" s="32"/>
      <c r="M209" s="32"/>
      <c r="N209" s="33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</row>
    <row r="210" spans="1:80" x14ac:dyDescent="0.3">
      <c r="A210" s="17"/>
      <c r="B210" s="31"/>
      <c r="C210" s="31"/>
      <c r="D210" s="31"/>
      <c r="E210" s="31"/>
      <c r="F210" s="32"/>
      <c r="G210" s="32"/>
      <c r="H210" s="32"/>
      <c r="I210" s="32"/>
      <c r="J210" s="32"/>
      <c r="K210" s="32"/>
      <c r="L210" s="32"/>
      <c r="M210" s="32"/>
      <c r="N210" s="33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</row>
    <row r="211" spans="1:80" x14ac:dyDescent="0.3">
      <c r="A211" s="17"/>
      <c r="B211" s="31"/>
      <c r="C211" s="31"/>
      <c r="D211" s="31"/>
      <c r="E211" s="31"/>
      <c r="F211" s="32"/>
      <c r="G211" s="32"/>
      <c r="H211" s="32"/>
      <c r="I211" s="32"/>
      <c r="J211" s="32"/>
      <c r="K211" s="32"/>
      <c r="L211" s="32"/>
      <c r="M211" s="32"/>
      <c r="N211" s="33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</row>
    <row r="212" spans="1:80" x14ac:dyDescent="0.3">
      <c r="A212" s="17"/>
      <c r="B212" s="31"/>
      <c r="C212" s="31"/>
      <c r="D212" s="31"/>
      <c r="E212" s="31"/>
      <c r="F212" s="32"/>
      <c r="G212" s="32"/>
      <c r="H212" s="32"/>
      <c r="I212" s="32"/>
      <c r="J212" s="32"/>
      <c r="K212" s="32"/>
      <c r="L212" s="32"/>
      <c r="M212" s="32"/>
      <c r="N212" s="33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</row>
    <row r="213" spans="1:80" x14ac:dyDescent="0.3">
      <c r="A213" s="17"/>
      <c r="B213" s="31"/>
      <c r="C213" s="31"/>
      <c r="D213" s="31"/>
      <c r="E213" s="31"/>
      <c r="F213" s="32"/>
      <c r="G213" s="32"/>
      <c r="H213" s="32"/>
      <c r="I213" s="32"/>
      <c r="J213" s="32"/>
      <c r="K213" s="32"/>
      <c r="L213" s="32"/>
      <c r="M213" s="32"/>
      <c r="N213" s="33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</row>
    <row r="214" spans="1:80" x14ac:dyDescent="0.3">
      <c r="A214" s="17"/>
      <c r="B214" s="31"/>
      <c r="C214" s="31"/>
      <c r="D214" s="31"/>
      <c r="E214" s="31"/>
      <c r="F214" s="32"/>
      <c r="G214" s="32"/>
      <c r="H214" s="32"/>
      <c r="I214" s="32"/>
      <c r="J214" s="32"/>
      <c r="K214" s="32"/>
      <c r="L214" s="32"/>
      <c r="M214" s="32"/>
      <c r="N214" s="33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</row>
    <row r="215" spans="1:80" x14ac:dyDescent="0.3">
      <c r="A215" s="17"/>
      <c r="B215" s="31"/>
      <c r="C215" s="31"/>
      <c r="D215" s="31"/>
      <c r="E215" s="31"/>
      <c r="F215" s="32"/>
      <c r="G215" s="32"/>
      <c r="H215" s="32"/>
      <c r="I215" s="32"/>
      <c r="J215" s="32"/>
      <c r="K215" s="32"/>
      <c r="L215" s="32"/>
      <c r="M215" s="32"/>
      <c r="N215" s="33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</row>
    <row r="216" spans="1:80" x14ac:dyDescent="0.3">
      <c r="A216" s="17"/>
      <c r="B216" s="31"/>
      <c r="C216" s="31"/>
      <c r="D216" s="31"/>
      <c r="E216" s="31"/>
      <c r="F216" s="32"/>
      <c r="G216" s="32"/>
      <c r="H216" s="32"/>
      <c r="I216" s="32"/>
      <c r="J216" s="32"/>
      <c r="K216" s="32"/>
      <c r="L216" s="32"/>
      <c r="M216" s="32"/>
      <c r="N216" s="33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</row>
    <row r="217" spans="1:80" x14ac:dyDescent="0.3">
      <c r="A217" s="17"/>
      <c r="B217" s="31"/>
      <c r="C217" s="31"/>
      <c r="D217" s="31"/>
      <c r="E217" s="31"/>
      <c r="F217" s="32"/>
      <c r="G217" s="32"/>
      <c r="H217" s="32"/>
      <c r="I217" s="32"/>
      <c r="J217" s="32"/>
      <c r="K217" s="32"/>
      <c r="L217" s="32"/>
      <c r="M217" s="32"/>
      <c r="N217" s="33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</row>
    <row r="218" spans="1:80" x14ac:dyDescent="0.3">
      <c r="A218" s="17"/>
      <c r="B218" s="31"/>
      <c r="C218" s="31"/>
      <c r="D218" s="31"/>
      <c r="E218" s="31"/>
      <c r="F218" s="32"/>
      <c r="G218" s="32"/>
      <c r="H218" s="32"/>
      <c r="I218" s="32"/>
      <c r="J218" s="32"/>
      <c r="K218" s="32"/>
      <c r="L218" s="32"/>
      <c r="M218" s="32"/>
      <c r="N218" s="33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</row>
    <row r="219" spans="1:80" x14ac:dyDescent="0.3">
      <c r="A219" s="17"/>
      <c r="B219" s="31"/>
      <c r="C219" s="31"/>
      <c r="D219" s="31"/>
      <c r="E219" s="31"/>
      <c r="F219" s="32"/>
      <c r="G219" s="32"/>
      <c r="H219" s="32"/>
      <c r="I219" s="32"/>
      <c r="J219" s="32"/>
      <c r="K219" s="32"/>
      <c r="L219" s="32"/>
      <c r="M219" s="32"/>
      <c r="N219" s="33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</row>
    <row r="220" spans="1:80" x14ac:dyDescent="0.3">
      <c r="A220" s="17"/>
      <c r="B220" s="31"/>
      <c r="C220" s="31"/>
      <c r="D220" s="31"/>
      <c r="E220" s="31"/>
      <c r="F220" s="32"/>
      <c r="G220" s="32"/>
      <c r="H220" s="32"/>
      <c r="I220" s="32"/>
      <c r="J220" s="32"/>
      <c r="K220" s="32"/>
      <c r="L220" s="32"/>
      <c r="M220" s="32"/>
      <c r="N220" s="33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</row>
    <row r="221" spans="1:80" x14ac:dyDescent="0.3">
      <c r="A221" s="17"/>
      <c r="B221" s="31"/>
      <c r="C221" s="31"/>
      <c r="D221" s="31"/>
      <c r="E221" s="31"/>
      <c r="F221" s="32"/>
      <c r="G221" s="32"/>
      <c r="H221" s="32"/>
      <c r="I221" s="32"/>
      <c r="J221" s="32"/>
      <c r="K221" s="32"/>
      <c r="L221" s="32"/>
      <c r="M221" s="32"/>
      <c r="N221" s="33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</row>
    <row r="222" spans="1:80" x14ac:dyDescent="0.3">
      <c r="A222" s="17"/>
      <c r="B222" s="31"/>
      <c r="C222" s="31"/>
      <c r="D222" s="31"/>
      <c r="E222" s="31"/>
      <c r="F222" s="32"/>
      <c r="G222" s="32"/>
      <c r="H222" s="32"/>
      <c r="I222" s="32"/>
      <c r="J222" s="32"/>
      <c r="K222" s="32"/>
      <c r="L222" s="32"/>
      <c r="M222" s="32"/>
      <c r="N222" s="33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</row>
    <row r="223" spans="1:80" x14ac:dyDescent="0.3">
      <c r="A223" s="17"/>
      <c r="B223" s="31"/>
      <c r="C223" s="31"/>
      <c r="D223" s="31"/>
      <c r="E223" s="31"/>
      <c r="F223" s="32"/>
      <c r="G223" s="32"/>
      <c r="H223" s="32"/>
      <c r="I223" s="32"/>
      <c r="J223" s="32"/>
      <c r="K223" s="32"/>
      <c r="L223" s="32"/>
      <c r="M223" s="32"/>
      <c r="N223" s="33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</row>
    <row r="224" spans="1:80" x14ac:dyDescent="0.3">
      <c r="A224" s="17"/>
      <c r="B224" s="31"/>
      <c r="C224" s="31"/>
      <c r="D224" s="31"/>
      <c r="E224" s="31"/>
      <c r="F224" s="32"/>
      <c r="G224" s="32"/>
      <c r="H224" s="32"/>
      <c r="I224" s="32"/>
      <c r="J224" s="32"/>
      <c r="K224" s="32"/>
      <c r="L224" s="32"/>
      <c r="M224" s="32"/>
      <c r="N224" s="33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</row>
    <row r="225" spans="1:80" x14ac:dyDescent="0.3">
      <c r="A225" s="17"/>
      <c r="B225" s="31"/>
      <c r="C225" s="31"/>
      <c r="D225" s="31"/>
      <c r="E225" s="31"/>
      <c r="F225" s="32"/>
      <c r="G225" s="32"/>
      <c r="H225" s="32"/>
      <c r="I225" s="32"/>
      <c r="J225" s="32"/>
      <c r="K225" s="32"/>
      <c r="L225" s="32"/>
      <c r="M225" s="32"/>
      <c r="N225" s="33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</row>
    <row r="226" spans="1:80" x14ac:dyDescent="0.3">
      <c r="A226" s="17"/>
      <c r="B226" s="31"/>
      <c r="C226" s="31"/>
      <c r="D226" s="31"/>
      <c r="E226" s="31"/>
      <c r="F226" s="32"/>
      <c r="G226" s="32"/>
      <c r="H226" s="32"/>
      <c r="I226" s="32"/>
      <c r="J226" s="32"/>
      <c r="K226" s="32"/>
      <c r="L226" s="32"/>
      <c r="M226" s="32"/>
      <c r="N226" s="33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</row>
    <row r="227" spans="1:80" x14ac:dyDescent="0.3">
      <c r="A227" s="17"/>
      <c r="B227" s="31"/>
      <c r="C227" s="31"/>
      <c r="D227" s="31"/>
      <c r="E227" s="31"/>
      <c r="F227" s="32"/>
      <c r="G227" s="32"/>
      <c r="H227" s="32"/>
      <c r="I227" s="32"/>
      <c r="J227" s="32"/>
      <c r="K227" s="32"/>
      <c r="L227" s="32"/>
      <c r="M227" s="32"/>
      <c r="N227" s="33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</row>
    <row r="228" spans="1:80" x14ac:dyDescent="0.3">
      <c r="A228" s="17"/>
      <c r="B228" s="31"/>
      <c r="C228" s="31"/>
      <c r="D228" s="31"/>
      <c r="E228" s="31"/>
      <c r="F228" s="32"/>
      <c r="G228" s="32"/>
      <c r="H228" s="32"/>
      <c r="I228" s="32"/>
      <c r="J228" s="32"/>
      <c r="K228" s="32"/>
      <c r="L228" s="32"/>
      <c r="M228" s="32"/>
      <c r="N228" s="33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</row>
    <row r="229" spans="1:80" x14ac:dyDescent="0.3">
      <c r="A229" s="17"/>
      <c r="B229" s="31"/>
      <c r="C229" s="31"/>
      <c r="D229" s="31"/>
      <c r="E229" s="31"/>
      <c r="F229" s="32"/>
      <c r="G229" s="32"/>
      <c r="H229" s="32"/>
      <c r="I229" s="32"/>
      <c r="J229" s="32"/>
      <c r="K229" s="32"/>
      <c r="L229" s="32"/>
      <c r="M229" s="32"/>
      <c r="N229" s="33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</row>
    <row r="230" spans="1:80" x14ac:dyDescent="0.3">
      <c r="A230" s="17"/>
      <c r="B230" s="31"/>
      <c r="C230" s="31"/>
      <c r="D230" s="31"/>
      <c r="E230" s="31"/>
      <c r="F230" s="32"/>
      <c r="G230" s="32"/>
      <c r="H230" s="32"/>
      <c r="I230" s="32"/>
      <c r="J230" s="32"/>
      <c r="K230" s="32"/>
      <c r="L230" s="32"/>
      <c r="M230" s="32"/>
      <c r="N230" s="33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</row>
    <row r="231" spans="1:80" x14ac:dyDescent="0.3">
      <c r="A231" s="17"/>
      <c r="B231" s="31"/>
      <c r="C231" s="31"/>
      <c r="D231" s="31"/>
      <c r="E231" s="31"/>
      <c r="F231" s="32"/>
      <c r="G231" s="32"/>
      <c r="H231" s="32"/>
      <c r="I231" s="32"/>
      <c r="J231" s="32"/>
      <c r="K231" s="32"/>
      <c r="L231" s="32"/>
      <c r="M231" s="32"/>
      <c r="N231" s="33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</row>
    <row r="232" spans="1:80" x14ac:dyDescent="0.3">
      <c r="A232" s="17"/>
      <c r="B232" s="31"/>
      <c r="C232" s="31"/>
      <c r="D232" s="31"/>
      <c r="E232" s="31"/>
      <c r="F232" s="32"/>
      <c r="G232" s="32"/>
      <c r="H232" s="32"/>
      <c r="I232" s="32"/>
      <c r="J232" s="32"/>
      <c r="K232" s="32"/>
      <c r="L232" s="32"/>
      <c r="M232" s="32"/>
      <c r="N232" s="33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</row>
    <row r="233" spans="1:80" x14ac:dyDescent="0.3">
      <c r="A233" s="17"/>
      <c r="B233" s="31"/>
      <c r="C233" s="31"/>
      <c r="D233" s="31"/>
      <c r="E233" s="31"/>
      <c r="F233" s="32"/>
      <c r="G233" s="32"/>
      <c r="H233" s="32"/>
      <c r="I233" s="32"/>
      <c r="J233" s="32"/>
      <c r="K233" s="32"/>
      <c r="L233" s="32"/>
      <c r="M233" s="32"/>
      <c r="N233" s="33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</row>
    <row r="234" spans="1:80" x14ac:dyDescent="0.3">
      <c r="A234" s="17"/>
      <c r="B234" s="31"/>
      <c r="C234" s="31"/>
      <c r="D234" s="31"/>
      <c r="E234" s="31"/>
      <c r="F234" s="32"/>
      <c r="G234" s="32"/>
      <c r="H234" s="32"/>
      <c r="I234" s="32"/>
      <c r="J234" s="32"/>
      <c r="K234" s="32"/>
      <c r="L234" s="32"/>
      <c r="M234" s="32"/>
      <c r="N234" s="33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</row>
    <row r="235" spans="1:80" x14ac:dyDescent="0.3">
      <c r="A235" s="17"/>
      <c r="B235" s="31"/>
      <c r="C235" s="31"/>
      <c r="D235" s="31"/>
      <c r="E235" s="31"/>
      <c r="F235" s="32"/>
      <c r="G235" s="32"/>
      <c r="H235" s="32"/>
      <c r="I235" s="32"/>
      <c r="J235" s="32"/>
      <c r="K235" s="32"/>
      <c r="L235" s="32"/>
      <c r="M235" s="32"/>
      <c r="N235" s="33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</row>
    <row r="236" spans="1:80" x14ac:dyDescent="0.3">
      <c r="A236" s="17"/>
      <c r="B236" s="31"/>
      <c r="C236" s="31"/>
      <c r="D236" s="31"/>
      <c r="E236" s="31"/>
      <c r="F236" s="32"/>
      <c r="G236" s="32"/>
      <c r="H236" s="32"/>
      <c r="I236" s="32"/>
      <c r="J236" s="32"/>
      <c r="K236" s="32"/>
      <c r="L236" s="32"/>
      <c r="M236" s="32"/>
      <c r="N236" s="33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</row>
    <row r="237" spans="1:80" x14ac:dyDescent="0.3">
      <c r="A237" s="17"/>
      <c r="B237" s="31"/>
      <c r="C237" s="31"/>
      <c r="D237" s="31"/>
      <c r="E237" s="31"/>
      <c r="F237" s="32"/>
      <c r="G237" s="32"/>
      <c r="H237" s="32"/>
      <c r="I237" s="32"/>
      <c r="J237" s="32"/>
      <c r="K237" s="32"/>
      <c r="L237" s="32"/>
      <c r="M237" s="32"/>
      <c r="N237" s="33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</row>
    <row r="238" spans="1:80" x14ac:dyDescent="0.3">
      <c r="A238" s="17"/>
      <c r="B238" s="31"/>
      <c r="C238" s="31"/>
      <c r="D238" s="31"/>
      <c r="E238" s="31"/>
      <c r="F238" s="32"/>
      <c r="G238" s="32"/>
      <c r="H238" s="32"/>
      <c r="I238" s="32"/>
      <c r="J238" s="32"/>
      <c r="K238" s="32"/>
      <c r="L238" s="32"/>
      <c r="M238" s="32"/>
      <c r="N238" s="33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</row>
    <row r="239" spans="1:80" x14ac:dyDescent="0.3">
      <c r="A239" s="17"/>
      <c r="B239" s="31"/>
      <c r="C239" s="31"/>
      <c r="D239" s="31"/>
      <c r="E239" s="31"/>
      <c r="F239" s="32"/>
      <c r="G239" s="32"/>
      <c r="H239" s="32"/>
      <c r="I239" s="32"/>
      <c r="J239" s="32"/>
      <c r="K239" s="32"/>
      <c r="L239" s="32"/>
      <c r="M239" s="32"/>
      <c r="N239" s="33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</row>
    <row r="240" spans="1:80" x14ac:dyDescent="0.3">
      <c r="A240" s="17"/>
      <c r="B240" s="31"/>
      <c r="C240" s="31"/>
      <c r="D240" s="31"/>
      <c r="E240" s="31"/>
      <c r="F240" s="32"/>
      <c r="G240" s="32"/>
      <c r="H240" s="32"/>
      <c r="I240" s="32"/>
      <c r="J240" s="32"/>
      <c r="K240" s="32"/>
      <c r="L240" s="32"/>
      <c r="M240" s="32"/>
      <c r="N240" s="33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</row>
    <row r="241" spans="1:80" x14ac:dyDescent="0.3">
      <c r="A241" s="17"/>
      <c r="B241" s="31"/>
      <c r="C241" s="31"/>
      <c r="D241" s="31"/>
      <c r="E241" s="31"/>
      <c r="F241" s="32"/>
      <c r="G241" s="32"/>
      <c r="H241" s="32"/>
      <c r="I241" s="32"/>
      <c r="J241" s="32"/>
      <c r="K241" s="32"/>
      <c r="L241" s="32"/>
      <c r="M241" s="32"/>
      <c r="N241" s="33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</row>
    <row r="242" spans="1:80" x14ac:dyDescent="0.3">
      <c r="A242" s="17"/>
      <c r="B242" s="31"/>
      <c r="C242" s="31"/>
      <c r="D242" s="31"/>
      <c r="E242" s="31"/>
      <c r="F242" s="32"/>
      <c r="G242" s="32"/>
      <c r="H242" s="32"/>
      <c r="I242" s="32"/>
      <c r="J242" s="32"/>
      <c r="K242" s="32"/>
      <c r="L242" s="32"/>
      <c r="M242" s="32"/>
      <c r="N242" s="33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</row>
    <row r="243" spans="1:80" x14ac:dyDescent="0.3">
      <c r="A243" s="17"/>
      <c r="B243" s="31"/>
      <c r="C243" s="31"/>
      <c r="D243" s="31"/>
      <c r="E243" s="31"/>
      <c r="F243" s="32"/>
      <c r="G243" s="32"/>
      <c r="H243" s="32"/>
      <c r="I243" s="32"/>
      <c r="J243" s="32"/>
      <c r="K243" s="32"/>
      <c r="L243" s="32"/>
      <c r="M243" s="32"/>
      <c r="N243" s="33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</row>
  </sheetData>
  <mergeCells count="7">
    <mergeCell ref="N1:P1"/>
    <mergeCell ref="A1:A2"/>
    <mergeCell ref="B1:F1"/>
    <mergeCell ref="K1:K2"/>
    <mergeCell ref="L1:L2"/>
    <mergeCell ref="M1:M2"/>
    <mergeCell ref="G1:J1"/>
  </mergeCells>
  <printOptions gridLines="1"/>
  <pageMargins left="0.25" right="0.25" top="0.5" bottom="0.5" header="0.3" footer="0.3"/>
  <pageSetup orientation="landscape" r:id="rId1"/>
  <ignoredErrors>
    <ignoredError sqref="P3:P4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I191"/>
  <sheetViews>
    <sheetView zoomScale="110" zoomScaleNormal="110" workbookViewId="0">
      <pane xSplit="1" topLeftCell="B1" activePane="topRight" state="frozen"/>
      <selection pane="topRight" activeCell="A19" sqref="A19"/>
    </sheetView>
  </sheetViews>
  <sheetFormatPr defaultRowHeight="14.4" x14ac:dyDescent="0.3"/>
  <cols>
    <col min="1" max="1" width="10.21875" customWidth="1"/>
    <col min="2" max="2" width="10" customWidth="1"/>
    <col min="3" max="3" width="10.21875" style="9" customWidth="1"/>
    <col min="4" max="4" width="9.44140625" customWidth="1"/>
    <col min="5" max="5" width="10.21875" style="9" customWidth="1"/>
    <col min="6" max="6" width="10.21875" customWidth="1"/>
    <col min="7" max="7" width="10.77734375" style="9" customWidth="1"/>
    <col min="8" max="8" width="9.6640625" customWidth="1"/>
    <col min="9" max="9" width="10.33203125" style="9" customWidth="1"/>
    <col min="10" max="10" width="9.6640625" customWidth="1"/>
    <col min="11" max="11" width="10.21875" style="9" customWidth="1"/>
    <col min="12" max="12" width="9.88671875" customWidth="1"/>
    <col min="13" max="13" width="16.6640625" customWidth="1"/>
    <col min="14" max="14" width="17" customWidth="1"/>
    <col min="15" max="15" width="17.77734375" customWidth="1"/>
  </cols>
  <sheetData>
    <row r="1" spans="1:35" ht="45.75" customHeight="1" x14ac:dyDescent="0.3">
      <c r="A1" s="34"/>
      <c r="B1" s="272" t="s">
        <v>1</v>
      </c>
      <c r="C1" s="272"/>
      <c r="D1" s="239" t="s">
        <v>2</v>
      </c>
      <c r="E1" s="239"/>
      <c r="F1" s="273" t="s">
        <v>3</v>
      </c>
      <c r="G1" s="274"/>
      <c r="H1" s="273" t="s">
        <v>56</v>
      </c>
      <c r="I1" s="274"/>
      <c r="J1" s="273" t="s">
        <v>4</v>
      </c>
      <c r="K1" s="274"/>
      <c r="L1" s="40" t="s">
        <v>79</v>
      </c>
      <c r="M1" s="138" t="s">
        <v>89</v>
      </c>
      <c r="N1" s="138" t="s">
        <v>88</v>
      </c>
      <c r="O1" s="138" t="s">
        <v>87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x14ac:dyDescent="0.3">
      <c r="A2" s="36" t="s">
        <v>43</v>
      </c>
      <c r="B2" s="275" t="s">
        <v>55</v>
      </c>
      <c r="C2" s="276"/>
      <c r="D2" s="275" t="s">
        <v>55</v>
      </c>
      <c r="E2" s="276"/>
      <c r="F2" s="275" t="s">
        <v>55</v>
      </c>
      <c r="G2" s="276"/>
      <c r="H2" s="275" t="s">
        <v>55</v>
      </c>
      <c r="I2" s="276"/>
      <c r="J2" s="275" t="s">
        <v>55</v>
      </c>
      <c r="K2" s="276"/>
      <c r="L2" s="81" t="s">
        <v>84</v>
      </c>
      <c r="M2" s="35" t="s">
        <v>55</v>
      </c>
      <c r="N2" s="35" t="s">
        <v>55</v>
      </c>
      <c r="O2" s="35" t="s">
        <v>55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s="22" customFormat="1" x14ac:dyDescent="0.3">
      <c r="A3" s="37" t="s">
        <v>5</v>
      </c>
      <c r="B3" s="288">
        <f>'2015 Responses'!I3</f>
        <v>4</v>
      </c>
      <c r="C3" s="289"/>
      <c r="D3" s="288">
        <f>'2015 Responses'!K3</f>
        <v>0</v>
      </c>
      <c r="E3" s="289"/>
      <c r="F3" s="288">
        <f>'2015 Responses'!L3</f>
        <v>0</v>
      </c>
      <c r="G3" s="289"/>
      <c r="H3" s="288">
        <f>'2015 Responses'!F3</f>
        <v>0</v>
      </c>
      <c r="I3" s="289"/>
      <c r="J3" s="288">
        <f>'2015 Responses'!M3</f>
        <v>0</v>
      </c>
      <c r="K3" s="289"/>
      <c r="L3" s="82">
        <f>'2015 Responses'!P3</f>
        <v>14103</v>
      </c>
      <c r="M3" s="128">
        <f t="shared" ref="M3:M41" si="0">IFERROR(SUM((B3-F3)/B3),"No Appeals")</f>
        <v>1</v>
      </c>
      <c r="N3" s="131">
        <f>SUM((B3+D3+H3)/L3)</f>
        <v>2.836275969651847E-4</v>
      </c>
      <c r="O3" s="107">
        <f t="shared" ref="O3:O40" si="1">IFERROR(SUM(J3/B3), "No Appeals")</f>
        <v>0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17" customFormat="1" x14ac:dyDescent="0.3">
      <c r="A4" s="11" t="s">
        <v>6</v>
      </c>
      <c r="B4" s="232">
        <f>'2015 Responses'!I4</f>
        <v>7</v>
      </c>
      <c r="C4" s="292"/>
      <c r="D4" s="232">
        <f>'2015 Responses'!K4</f>
        <v>0</v>
      </c>
      <c r="E4" s="292"/>
      <c r="F4" s="232">
        <f>'2015 Responses'!L4</f>
        <v>3</v>
      </c>
      <c r="G4" s="292"/>
      <c r="H4" s="232">
        <f>'2015 Responses'!F4</f>
        <v>0</v>
      </c>
      <c r="I4" s="292"/>
      <c r="J4" s="232">
        <f>'2015 Responses'!M4</f>
        <v>0</v>
      </c>
      <c r="K4" s="292"/>
      <c r="L4" s="84">
        <f>'2015 Responses'!P4</f>
        <v>11257</v>
      </c>
      <c r="M4" s="127">
        <f t="shared" si="0"/>
        <v>0.5714285714285714</v>
      </c>
      <c r="N4" s="112">
        <f>SUM((B4+D4+H4)/L4)</f>
        <v>6.2183530247845781E-4</v>
      </c>
      <c r="O4" s="110">
        <f t="shared" si="1"/>
        <v>0</v>
      </c>
    </row>
    <row r="5" spans="1:35" s="22" customFormat="1" x14ac:dyDescent="0.3">
      <c r="A5" s="37" t="s">
        <v>7</v>
      </c>
      <c r="B5" s="288">
        <f>'2015 Responses'!I5</f>
        <v>62</v>
      </c>
      <c r="C5" s="289"/>
      <c r="D5" s="288">
        <f>'2015 Responses'!K5</f>
        <v>0</v>
      </c>
      <c r="E5" s="289"/>
      <c r="F5" s="288">
        <f>'2015 Responses'!L5</f>
        <v>49</v>
      </c>
      <c r="G5" s="289"/>
      <c r="H5" s="288">
        <f>'2015 Responses'!F5</f>
        <v>3</v>
      </c>
      <c r="I5" s="289"/>
      <c r="J5" s="288">
        <f>'2015 Responses'!M5</f>
        <v>17</v>
      </c>
      <c r="K5" s="289"/>
      <c r="L5" s="82">
        <f>'2015 Responses'!P5</f>
        <v>78580</v>
      </c>
      <c r="M5" s="128">
        <f t="shared" si="0"/>
        <v>0.20967741935483872</v>
      </c>
      <c r="N5" s="111">
        <f t="shared" ref="N5:N41" si="2">SUM((B5+D5+H5)/L5)</f>
        <v>8.2718248918299824E-4</v>
      </c>
      <c r="O5" s="107">
        <f t="shared" si="1"/>
        <v>0.27419354838709675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17" customFormat="1" x14ac:dyDescent="0.3">
      <c r="A6" s="11" t="s">
        <v>8</v>
      </c>
      <c r="B6" s="232">
        <f>'2015 Responses'!I6</f>
        <v>28</v>
      </c>
      <c r="C6" s="292"/>
      <c r="D6" s="232">
        <f>'2015 Responses'!K6</f>
        <v>0</v>
      </c>
      <c r="E6" s="292"/>
      <c r="F6" s="232">
        <f>'2015 Responses'!L6</f>
        <v>23</v>
      </c>
      <c r="G6" s="292"/>
      <c r="H6" s="232">
        <f>'2015 Responses'!F6</f>
        <v>22</v>
      </c>
      <c r="I6" s="292"/>
      <c r="J6" s="232">
        <f>'2015 Responses'!M6</f>
        <v>3</v>
      </c>
      <c r="K6" s="292"/>
      <c r="L6" s="84">
        <f>'2015 Responses'!P6</f>
        <v>45543</v>
      </c>
      <c r="M6" s="127">
        <f t="shared" si="0"/>
        <v>0.17857142857142858</v>
      </c>
      <c r="N6" s="112">
        <f t="shared" si="2"/>
        <v>1.0978635575170717E-3</v>
      </c>
      <c r="O6" s="110">
        <f t="shared" si="1"/>
        <v>0.10714285714285714</v>
      </c>
    </row>
    <row r="7" spans="1:35" s="22" customFormat="1" x14ac:dyDescent="0.3">
      <c r="A7" s="37" t="s">
        <v>9</v>
      </c>
      <c r="B7" s="288">
        <f>'2015 Responses'!I7</f>
        <v>37</v>
      </c>
      <c r="C7" s="289"/>
      <c r="D7" s="288">
        <f>'2015 Responses'!K7</f>
        <v>0</v>
      </c>
      <c r="E7" s="289"/>
      <c r="F7" s="288">
        <f>'2015 Responses'!L7</f>
        <v>25</v>
      </c>
      <c r="G7" s="289"/>
      <c r="H7" s="288">
        <f>'2015 Responses'!F7</f>
        <v>3</v>
      </c>
      <c r="I7" s="289"/>
      <c r="J7" s="288">
        <f>'2015 Responses'!M7</f>
        <v>1</v>
      </c>
      <c r="K7" s="289"/>
      <c r="L7" s="82">
        <f>'2015 Responses'!P7</f>
        <v>49928</v>
      </c>
      <c r="M7" s="128">
        <f t="shared" si="0"/>
        <v>0.32432432432432434</v>
      </c>
      <c r="N7" s="111">
        <f t="shared" si="2"/>
        <v>8.0115366127223205E-4</v>
      </c>
      <c r="O7" s="107">
        <f t="shared" si="1"/>
        <v>2.7027027027027029E-2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17" customFormat="1" x14ac:dyDescent="0.3">
      <c r="A8" s="11" t="s">
        <v>10</v>
      </c>
      <c r="B8" s="232">
        <f>'2015 Responses'!I8</f>
        <v>506</v>
      </c>
      <c r="C8" s="292"/>
      <c r="D8" s="232">
        <f>'2015 Responses'!K8</f>
        <v>0</v>
      </c>
      <c r="E8" s="292"/>
      <c r="F8" s="232">
        <f>'2015 Responses'!L8</f>
        <v>184</v>
      </c>
      <c r="G8" s="292"/>
      <c r="H8" s="232">
        <f>'2015 Responses'!F8</f>
        <v>5</v>
      </c>
      <c r="I8" s="292"/>
      <c r="J8" s="232">
        <f>'2015 Responses'!M8</f>
        <v>5</v>
      </c>
      <c r="K8" s="292"/>
      <c r="L8" s="84">
        <f>'2015 Responses'!P8</f>
        <v>171443</v>
      </c>
      <c r="M8" s="127">
        <f t="shared" si="0"/>
        <v>0.63636363636363635</v>
      </c>
      <c r="N8" s="112">
        <f t="shared" si="2"/>
        <v>2.9805824676423067E-3</v>
      </c>
      <c r="O8" s="110">
        <f t="shared" si="1"/>
        <v>9.881422924901186E-3</v>
      </c>
    </row>
    <row r="9" spans="1:35" s="22" customFormat="1" x14ac:dyDescent="0.3">
      <c r="A9" s="37" t="s">
        <v>11</v>
      </c>
      <c r="B9" s="288">
        <f>'2015 Responses'!I9</f>
        <v>1</v>
      </c>
      <c r="C9" s="289"/>
      <c r="D9" s="288">
        <f>'2015 Responses'!K9</f>
        <v>0</v>
      </c>
      <c r="E9" s="289"/>
      <c r="F9" s="288">
        <f>'2015 Responses'!L9</f>
        <v>0</v>
      </c>
      <c r="G9" s="289"/>
      <c r="H9" s="288">
        <f>'2015 Responses'!F9</f>
        <v>0</v>
      </c>
      <c r="I9" s="289"/>
      <c r="J9" s="288">
        <f>'2015 Responses'!M9</f>
        <v>0</v>
      </c>
      <c r="K9" s="289"/>
      <c r="L9" s="82">
        <f>'2015 Responses'!P9</f>
        <v>5704</v>
      </c>
      <c r="M9" s="128">
        <f t="shared" si="0"/>
        <v>1</v>
      </c>
      <c r="N9" s="131">
        <f t="shared" si="2"/>
        <v>1.7531556802244039E-4</v>
      </c>
      <c r="O9" s="107">
        <f t="shared" si="1"/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17" customFormat="1" x14ac:dyDescent="0.3">
      <c r="A10" s="11" t="s">
        <v>12</v>
      </c>
      <c r="B10" s="232">
        <f>'2015 Responses'!I10</f>
        <v>17</v>
      </c>
      <c r="C10" s="292"/>
      <c r="D10" s="232">
        <f>'2015 Responses'!K10</f>
        <v>0</v>
      </c>
      <c r="E10" s="292"/>
      <c r="F10" s="232">
        <f>'2015 Responses'!L10</f>
        <v>17</v>
      </c>
      <c r="G10" s="292"/>
      <c r="H10" s="232">
        <f>'2015 Responses'!F10</f>
        <v>4</v>
      </c>
      <c r="I10" s="292"/>
      <c r="J10" s="232">
        <f>'2015 Responses'!M10</f>
        <v>2</v>
      </c>
      <c r="K10" s="292"/>
      <c r="L10" s="84">
        <f>'2015 Responses'!P10</f>
        <v>58676</v>
      </c>
      <c r="M10" s="127">
        <f t="shared" si="0"/>
        <v>0</v>
      </c>
      <c r="N10" s="112">
        <f t="shared" si="2"/>
        <v>3.5789760719885471E-4</v>
      </c>
      <c r="O10" s="110">
        <f t="shared" si="1"/>
        <v>0.11764705882352941</v>
      </c>
    </row>
    <row r="11" spans="1:35" s="22" customFormat="1" x14ac:dyDescent="0.3">
      <c r="A11" s="37" t="s">
        <v>13</v>
      </c>
      <c r="B11" s="288">
        <f>'2015 Responses'!I11</f>
        <v>21</v>
      </c>
      <c r="C11" s="289"/>
      <c r="D11" s="288">
        <f>'2015 Responses'!K11</f>
        <v>0</v>
      </c>
      <c r="E11" s="289"/>
      <c r="F11" s="288">
        <f>'2015 Responses'!L11</f>
        <v>14</v>
      </c>
      <c r="G11" s="289"/>
      <c r="H11" s="288">
        <f>'2015 Responses'!F11</f>
        <v>0</v>
      </c>
      <c r="I11" s="289"/>
      <c r="J11" s="288">
        <f>'2015 Responses'!M11</f>
        <v>5</v>
      </c>
      <c r="K11" s="289"/>
      <c r="L11" s="82">
        <f>'2015 Responses'!P11</f>
        <v>27158</v>
      </c>
      <c r="M11" s="128">
        <f t="shared" si="0"/>
        <v>0.33333333333333331</v>
      </c>
      <c r="N11" s="111">
        <f t="shared" si="2"/>
        <v>7.7325281684954708E-4</v>
      </c>
      <c r="O11" s="107">
        <f t="shared" si="1"/>
        <v>0.23809523809523808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17" customFormat="1" x14ac:dyDescent="0.3">
      <c r="A12" s="11" t="s">
        <v>14</v>
      </c>
      <c r="B12" s="232">
        <f>'2015 Responses'!I12</f>
        <v>2</v>
      </c>
      <c r="C12" s="292"/>
      <c r="D12" s="232">
        <f>'2015 Responses'!K12</f>
        <v>0</v>
      </c>
      <c r="E12" s="292"/>
      <c r="F12" s="232">
        <f>'2015 Responses'!L12</f>
        <v>0</v>
      </c>
      <c r="G12" s="292"/>
      <c r="H12" s="232">
        <f>'2015 Responses'!F12</f>
        <v>0</v>
      </c>
      <c r="I12" s="292"/>
      <c r="J12" s="232">
        <f>'2015 Responses'!M12</f>
        <v>0</v>
      </c>
      <c r="K12" s="292"/>
      <c r="L12" s="84">
        <f>'2015 Responses'!P12</f>
        <v>9314</v>
      </c>
      <c r="M12" s="127">
        <f t="shared" si="0"/>
        <v>1</v>
      </c>
      <c r="N12" s="112">
        <f t="shared" si="2"/>
        <v>2.1473051320592657E-4</v>
      </c>
      <c r="O12" s="110">
        <f t="shared" si="1"/>
        <v>0</v>
      </c>
    </row>
    <row r="13" spans="1:35" s="22" customFormat="1" x14ac:dyDescent="0.3">
      <c r="A13" s="37" t="s">
        <v>42</v>
      </c>
      <c r="B13" s="288">
        <f>'2015 Responses'!I13</f>
        <v>7</v>
      </c>
      <c r="C13" s="289"/>
      <c r="D13" s="288">
        <f>'2015 Responses'!K13</f>
        <v>0</v>
      </c>
      <c r="E13" s="289"/>
      <c r="F13" s="288">
        <f>'2015 Responses'!L13</f>
        <v>5</v>
      </c>
      <c r="G13" s="289"/>
      <c r="H13" s="288">
        <f>'2015 Responses'!F13</f>
        <v>0</v>
      </c>
      <c r="I13" s="289"/>
      <c r="J13" s="288">
        <f>'2015 Responses'!M13</f>
        <v>0</v>
      </c>
      <c r="K13" s="289"/>
      <c r="L13" s="82">
        <f>'2015 Responses'!P13</f>
        <v>32329</v>
      </c>
      <c r="M13" s="128">
        <f t="shared" si="0"/>
        <v>0.2857142857142857</v>
      </c>
      <c r="N13" s="111">
        <f t="shared" si="2"/>
        <v>2.1652386402301339E-4</v>
      </c>
      <c r="O13" s="107">
        <f t="shared" si="1"/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17" customFormat="1" x14ac:dyDescent="0.3">
      <c r="A14" s="11" t="s">
        <v>15</v>
      </c>
      <c r="B14" s="232">
        <f>'2015 Responses'!I14</f>
        <v>2</v>
      </c>
      <c r="C14" s="292"/>
      <c r="D14" s="232">
        <f>'2015 Responses'!K14</f>
        <v>0</v>
      </c>
      <c r="E14" s="292"/>
      <c r="F14" s="232">
        <f>'2015 Responses'!L14</f>
        <v>0</v>
      </c>
      <c r="G14" s="292"/>
      <c r="H14" s="232">
        <f>'2015 Responses'!F14</f>
        <v>0</v>
      </c>
      <c r="I14" s="292"/>
      <c r="J14" s="232">
        <f>'2015 Responses'!M14</f>
        <v>0</v>
      </c>
      <c r="K14" s="292"/>
      <c r="L14" s="84">
        <f>'2015 Responses'!P14</f>
        <v>3666</v>
      </c>
      <c r="M14" s="127">
        <f t="shared" si="0"/>
        <v>1</v>
      </c>
      <c r="N14" s="124">
        <f t="shared" si="2"/>
        <v>5.455537370430987E-4</v>
      </c>
      <c r="O14" s="110">
        <f t="shared" si="1"/>
        <v>0</v>
      </c>
    </row>
    <row r="15" spans="1:35" s="22" customFormat="1" x14ac:dyDescent="0.3">
      <c r="A15" s="37" t="s">
        <v>16</v>
      </c>
      <c r="B15" s="288">
        <f>'2015 Responses'!I15</f>
        <v>104</v>
      </c>
      <c r="C15" s="289"/>
      <c r="D15" s="288">
        <f>'2015 Responses'!K15</f>
        <v>0</v>
      </c>
      <c r="E15" s="289"/>
      <c r="F15" s="288">
        <f>'2015 Responses'!L15</f>
        <v>71</v>
      </c>
      <c r="G15" s="289"/>
      <c r="H15" s="288">
        <f>'2015 Responses'!F15</f>
        <v>1</v>
      </c>
      <c r="I15" s="289"/>
      <c r="J15" s="288">
        <f>'2015 Responses'!M15</f>
        <v>2</v>
      </c>
      <c r="K15" s="289"/>
      <c r="L15" s="82">
        <f>'2015 Responses'!P15</f>
        <v>58313</v>
      </c>
      <c r="M15" s="128">
        <f t="shared" si="0"/>
        <v>0.31730769230769229</v>
      </c>
      <c r="N15" s="111">
        <f t="shared" si="2"/>
        <v>1.8006276473513626E-3</v>
      </c>
      <c r="O15" s="107">
        <f t="shared" si="1"/>
        <v>1.9230769230769232E-2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17" customFormat="1" x14ac:dyDescent="0.3">
      <c r="A16" s="11" t="s">
        <v>17</v>
      </c>
      <c r="B16" s="232">
        <f>'2015 Responses'!I16</f>
        <v>33</v>
      </c>
      <c r="C16" s="292"/>
      <c r="D16" s="232">
        <f>'2015 Responses'!K16</f>
        <v>0</v>
      </c>
      <c r="E16" s="292"/>
      <c r="F16" s="232">
        <f>'2015 Responses'!L16</f>
        <v>27</v>
      </c>
      <c r="G16" s="292"/>
      <c r="H16" s="232">
        <f>'2015 Responses'!F16</f>
        <v>0</v>
      </c>
      <c r="I16" s="292"/>
      <c r="J16" s="232">
        <f>'2015 Responses'!M16</f>
        <v>0</v>
      </c>
      <c r="K16" s="292"/>
      <c r="L16" s="84">
        <f>'2015 Responses'!P16</f>
        <v>60903</v>
      </c>
      <c r="M16" s="127">
        <f t="shared" si="0"/>
        <v>0.18181818181818182</v>
      </c>
      <c r="N16" s="112">
        <f t="shared" si="2"/>
        <v>5.4184522929904926E-4</v>
      </c>
      <c r="O16" s="110">
        <f t="shared" si="1"/>
        <v>0</v>
      </c>
    </row>
    <row r="17" spans="1:35" s="22" customFormat="1" x14ac:dyDescent="0.3">
      <c r="A17" s="37" t="s">
        <v>18</v>
      </c>
      <c r="B17" s="288">
        <f>'2015 Responses'!I17</f>
        <v>82</v>
      </c>
      <c r="C17" s="289"/>
      <c r="D17" s="288">
        <f>'2015 Responses'!K17</f>
        <v>0</v>
      </c>
      <c r="E17" s="289"/>
      <c r="F17" s="288">
        <f>'2015 Responses'!L17</f>
        <v>56</v>
      </c>
      <c r="G17" s="289"/>
      <c r="H17" s="288">
        <f>'2015 Responses'!F17</f>
        <v>19</v>
      </c>
      <c r="I17" s="289"/>
      <c r="J17" s="288">
        <f>'2015 Responses'!M17</f>
        <v>9</v>
      </c>
      <c r="K17" s="289"/>
      <c r="L17" s="82">
        <f>'2015 Responses'!P17</f>
        <v>51269</v>
      </c>
      <c r="M17" s="128">
        <f t="shared" si="0"/>
        <v>0.31707317073170732</v>
      </c>
      <c r="N17" s="111">
        <f t="shared" si="2"/>
        <v>1.9700013653474809E-3</v>
      </c>
      <c r="O17" s="107">
        <f t="shared" si="1"/>
        <v>0.10975609756097561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17" customFormat="1" x14ac:dyDescent="0.3">
      <c r="A18" s="11" t="s">
        <v>19</v>
      </c>
      <c r="B18" s="232">
        <f>'2015 Responses'!I18</f>
        <v>15</v>
      </c>
      <c r="C18" s="292"/>
      <c r="D18" s="232">
        <f>'2015 Responses'!K18</f>
        <v>0</v>
      </c>
      <c r="E18" s="292"/>
      <c r="F18" s="232">
        <f>'2015 Responses'!L18</f>
        <v>9</v>
      </c>
      <c r="G18" s="292"/>
      <c r="H18" s="232">
        <f>'2015 Responses'!F18</f>
        <v>0</v>
      </c>
      <c r="I18" s="292"/>
      <c r="J18" s="232">
        <f>'2015 Responses'!M18</f>
        <v>0</v>
      </c>
      <c r="K18" s="292"/>
      <c r="L18" s="84">
        <f>'2015 Responses'!P18</f>
        <v>30286</v>
      </c>
      <c r="M18" s="127">
        <f t="shared" si="0"/>
        <v>0.4</v>
      </c>
      <c r="N18" s="112">
        <f t="shared" si="2"/>
        <v>4.9527834643069407E-4</v>
      </c>
      <c r="O18" s="110">
        <f t="shared" si="1"/>
        <v>0</v>
      </c>
    </row>
    <row r="19" spans="1:35" s="22" customFormat="1" x14ac:dyDescent="0.3">
      <c r="A19" s="37" t="s">
        <v>44</v>
      </c>
      <c r="B19" s="288">
        <f>'2015 Responses'!I19</f>
        <v>3867</v>
      </c>
      <c r="C19" s="289"/>
      <c r="D19" s="288">
        <f>'2015 Responses'!K19</f>
        <v>46</v>
      </c>
      <c r="E19" s="289"/>
      <c r="F19" s="288">
        <f>'2015 Responses'!L19</f>
        <v>2196</v>
      </c>
      <c r="G19" s="289"/>
      <c r="H19" s="288">
        <f>'2015 Responses'!F19</f>
        <v>316</v>
      </c>
      <c r="I19" s="289"/>
      <c r="J19" s="288">
        <f>'2015 Responses'!M19</f>
        <v>0</v>
      </c>
      <c r="K19" s="289"/>
      <c r="L19" s="82">
        <f>'2015 Responses'!P19</f>
        <v>706661</v>
      </c>
      <c r="M19" s="128">
        <f t="shared" si="0"/>
        <v>0.43211792086889061</v>
      </c>
      <c r="N19" s="111">
        <f t="shared" si="2"/>
        <v>5.9844819510345131E-3</v>
      </c>
      <c r="O19" s="107">
        <f t="shared" si="1"/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17" customFormat="1" x14ac:dyDescent="0.3">
      <c r="A20" s="11" t="s">
        <v>20</v>
      </c>
      <c r="B20" s="232">
        <f>'2015 Responses'!I20</f>
        <v>91</v>
      </c>
      <c r="C20" s="292"/>
      <c r="D20" s="232">
        <f>'2015 Responses'!K20</f>
        <v>1</v>
      </c>
      <c r="E20" s="292"/>
      <c r="F20" s="232">
        <f>'2015 Responses'!L20</f>
        <v>55</v>
      </c>
      <c r="G20" s="292"/>
      <c r="H20" s="232">
        <f>'2015 Responses'!F20</f>
        <v>17</v>
      </c>
      <c r="I20" s="292"/>
      <c r="J20" s="232">
        <f>'2015 Responses'!M20</f>
        <v>13</v>
      </c>
      <c r="K20" s="292"/>
      <c r="L20" s="84">
        <f>'2015 Responses'!P20</f>
        <v>118312</v>
      </c>
      <c r="M20" s="127">
        <f t="shared" si="0"/>
        <v>0.39560439560439559</v>
      </c>
      <c r="N20" s="112">
        <f t="shared" si="2"/>
        <v>9.21292852795997E-4</v>
      </c>
      <c r="O20" s="110">
        <f t="shared" si="1"/>
        <v>0.14285714285714285</v>
      </c>
    </row>
    <row r="21" spans="1:35" s="22" customFormat="1" x14ac:dyDescent="0.3">
      <c r="A21" s="37" t="s">
        <v>21</v>
      </c>
      <c r="B21" s="288">
        <f>'2015 Responses'!I21</f>
        <v>80</v>
      </c>
      <c r="C21" s="289"/>
      <c r="D21" s="288">
        <f>'2015 Responses'!K21</f>
        <v>0</v>
      </c>
      <c r="E21" s="289"/>
      <c r="F21" s="288">
        <f>'2015 Responses'!L21</f>
        <v>25</v>
      </c>
      <c r="G21" s="289"/>
      <c r="H21" s="288">
        <f>'2015 Responses'!F21</f>
        <v>6</v>
      </c>
      <c r="I21" s="289"/>
      <c r="J21" s="288">
        <f>'2015 Responses'!M21</f>
        <v>49</v>
      </c>
      <c r="K21" s="289"/>
      <c r="L21" s="82">
        <f>'2015 Responses'!P21</f>
        <v>35095</v>
      </c>
      <c r="M21" s="128">
        <f t="shared" si="0"/>
        <v>0.6875</v>
      </c>
      <c r="N21" s="111">
        <f t="shared" si="2"/>
        <v>2.4504915230089755E-3</v>
      </c>
      <c r="O21" s="107">
        <f t="shared" si="1"/>
        <v>0.61250000000000004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7" customFormat="1" x14ac:dyDescent="0.3">
      <c r="A22" s="11" t="s">
        <v>22</v>
      </c>
      <c r="B22" s="232">
        <f>'2015 Responses'!I22</f>
        <v>8</v>
      </c>
      <c r="C22" s="292"/>
      <c r="D22" s="232">
        <f>'2015 Responses'!K22</f>
        <v>0</v>
      </c>
      <c r="E22" s="292"/>
      <c r="F22" s="232">
        <f>'2015 Responses'!L22</f>
        <v>7</v>
      </c>
      <c r="G22" s="292"/>
      <c r="H22" s="232">
        <f>'2015 Responses'!F22</f>
        <v>0</v>
      </c>
      <c r="I22" s="292"/>
      <c r="J22" s="232">
        <f>'2015 Responses'!M22</f>
        <v>0</v>
      </c>
      <c r="K22" s="292"/>
      <c r="L22" s="84">
        <f>'2015 Responses'!P22</f>
        <v>20909</v>
      </c>
      <c r="M22" s="127">
        <f t="shared" si="0"/>
        <v>0.125</v>
      </c>
      <c r="N22" s="112">
        <f t="shared" si="2"/>
        <v>3.8261035917547465E-4</v>
      </c>
      <c r="O22" s="110">
        <f t="shared" si="1"/>
        <v>0</v>
      </c>
    </row>
    <row r="23" spans="1:35" s="22" customFormat="1" x14ac:dyDescent="0.3">
      <c r="A23" s="37" t="s">
        <v>23</v>
      </c>
      <c r="B23" s="288">
        <f>'2015 Responses'!I23</f>
        <v>77</v>
      </c>
      <c r="C23" s="289"/>
      <c r="D23" s="288">
        <f>'2015 Responses'!K23</f>
        <v>6</v>
      </c>
      <c r="E23" s="289"/>
      <c r="F23" s="288">
        <f>'2015 Responses'!L23</f>
        <v>47</v>
      </c>
      <c r="G23" s="289"/>
      <c r="H23" s="288">
        <f>'2015 Responses'!F23</f>
        <v>13</v>
      </c>
      <c r="I23" s="289"/>
      <c r="J23" s="288">
        <f>'2015 Responses'!M23</f>
        <v>25</v>
      </c>
      <c r="K23" s="289"/>
      <c r="L23" s="82">
        <f>'2015 Responses'!P23</f>
        <v>62439</v>
      </c>
      <c r="M23" s="128">
        <f t="shared" si="0"/>
        <v>0.38961038961038963</v>
      </c>
      <c r="N23" s="111">
        <f t="shared" si="2"/>
        <v>1.5375006005861722E-3</v>
      </c>
      <c r="O23" s="107">
        <f t="shared" si="1"/>
        <v>0.32467532467532467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7" customFormat="1" x14ac:dyDescent="0.3">
      <c r="A24" s="11" t="s">
        <v>24</v>
      </c>
      <c r="B24" s="232">
        <f>'2015 Responses'!I24</f>
        <v>2</v>
      </c>
      <c r="C24" s="292"/>
      <c r="D24" s="232">
        <f>'2015 Responses'!K24</f>
        <v>0</v>
      </c>
      <c r="E24" s="292"/>
      <c r="F24" s="232">
        <f>'2015 Responses'!L24</f>
        <v>2</v>
      </c>
      <c r="G24" s="292"/>
      <c r="H24" s="232">
        <f>'2015 Responses'!F24</f>
        <v>0</v>
      </c>
      <c r="I24" s="292"/>
      <c r="J24" s="232">
        <f>'2015 Responses'!M24</f>
        <v>0</v>
      </c>
      <c r="K24" s="292"/>
      <c r="L24" s="84">
        <f>'2015 Responses'!P24</f>
        <v>18102</v>
      </c>
      <c r="M24" s="127">
        <f t="shared" si="0"/>
        <v>0</v>
      </c>
      <c r="N24" s="124">
        <f t="shared" si="2"/>
        <v>1.1048502927853276E-4</v>
      </c>
      <c r="O24" s="110">
        <f t="shared" si="1"/>
        <v>0</v>
      </c>
    </row>
    <row r="25" spans="1:35" s="22" customFormat="1" x14ac:dyDescent="0.3">
      <c r="A25" s="37" t="s">
        <v>25</v>
      </c>
      <c r="B25" s="288">
        <f>'2015 Responses'!I25</f>
        <v>123</v>
      </c>
      <c r="C25" s="289"/>
      <c r="D25" s="288">
        <f>'2015 Responses'!K25</f>
        <v>1</v>
      </c>
      <c r="E25" s="289"/>
      <c r="F25" s="288">
        <f>'2015 Responses'!L25</f>
        <v>53</v>
      </c>
      <c r="G25" s="289"/>
      <c r="H25" s="288">
        <f>'2015 Responses'!F25</f>
        <v>19</v>
      </c>
      <c r="I25" s="289"/>
      <c r="J25" s="288">
        <f>'2015 Responses'!M25</f>
        <v>26</v>
      </c>
      <c r="K25" s="289"/>
      <c r="L25" s="82">
        <f>'2015 Responses'!P25</f>
        <v>52913</v>
      </c>
      <c r="M25" s="128">
        <f t="shared" si="0"/>
        <v>0.56910569105691056</v>
      </c>
      <c r="N25" s="111">
        <f t="shared" si="2"/>
        <v>2.7025494679946329E-3</v>
      </c>
      <c r="O25" s="107">
        <f t="shared" si="1"/>
        <v>0.21138211382113822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7" customFormat="1" x14ac:dyDescent="0.3">
      <c r="A26" s="11" t="s">
        <v>26</v>
      </c>
      <c r="B26" s="232">
        <f>'2015 Responses'!I26</f>
        <v>27</v>
      </c>
      <c r="C26" s="292"/>
      <c r="D26" s="232">
        <f>'2015 Responses'!K26</f>
        <v>0</v>
      </c>
      <c r="E26" s="292"/>
      <c r="F26" s="232">
        <f>'2015 Responses'!L26</f>
        <v>0</v>
      </c>
      <c r="G26" s="292"/>
      <c r="H26" s="232">
        <f>'2015 Responses'!F26</f>
        <v>0</v>
      </c>
      <c r="I26" s="292"/>
      <c r="J26" s="232">
        <f>'2015 Responses'!M26</f>
        <v>1</v>
      </c>
      <c r="K26" s="292"/>
      <c r="L26" s="84">
        <f>'2015 Responses'!P26</f>
        <v>48384</v>
      </c>
      <c r="M26" s="127">
        <f t="shared" si="0"/>
        <v>1</v>
      </c>
      <c r="N26" s="112">
        <f t="shared" si="2"/>
        <v>5.5803571428571425E-4</v>
      </c>
      <c r="O26" s="110">
        <f t="shared" si="1"/>
        <v>3.7037037037037035E-2</v>
      </c>
    </row>
    <row r="27" spans="1:35" s="22" customFormat="1" x14ac:dyDescent="0.3">
      <c r="A27" s="37" t="s">
        <v>27</v>
      </c>
      <c r="B27" s="288">
        <f>'2015 Responses'!I27</f>
        <v>32</v>
      </c>
      <c r="C27" s="289"/>
      <c r="D27" s="288">
        <f>'2015 Responses'!K27</f>
        <v>0</v>
      </c>
      <c r="E27" s="289"/>
      <c r="F27" s="288">
        <f>'2015 Responses'!L27</f>
        <v>20</v>
      </c>
      <c r="G27" s="289"/>
      <c r="H27" s="288">
        <f>'2015 Responses'!F27</f>
        <v>5</v>
      </c>
      <c r="I27" s="289"/>
      <c r="J27" s="288">
        <f>'2015 Responses'!M27</f>
        <v>2</v>
      </c>
      <c r="K27" s="289"/>
      <c r="L27" s="82">
        <f>'2015 Responses'!P27</f>
        <v>33359</v>
      </c>
      <c r="M27" s="128">
        <f t="shared" si="0"/>
        <v>0.375</v>
      </c>
      <c r="N27" s="111">
        <f t="shared" si="2"/>
        <v>1.1091459576126382E-3</v>
      </c>
      <c r="O27" s="107">
        <f t="shared" si="1"/>
        <v>6.25E-2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17" customFormat="1" x14ac:dyDescent="0.3">
      <c r="A28" s="11" t="s">
        <v>28</v>
      </c>
      <c r="B28" s="232">
        <f>'2015 Responses'!I28</f>
        <v>4</v>
      </c>
      <c r="C28" s="292"/>
      <c r="D28" s="232">
        <f>'2015 Responses'!K28</f>
        <v>0</v>
      </c>
      <c r="E28" s="292"/>
      <c r="F28" s="232">
        <f>'2015 Responses'!L28</f>
        <v>2</v>
      </c>
      <c r="G28" s="292"/>
      <c r="H28" s="232">
        <f>'2015 Responses'!F28</f>
        <v>0</v>
      </c>
      <c r="I28" s="292"/>
      <c r="J28" s="232">
        <f>'2015 Responses'!M28</f>
        <v>0</v>
      </c>
      <c r="K28" s="292"/>
      <c r="L28" s="84">
        <f>'2015 Responses'!P28</f>
        <v>15620</v>
      </c>
      <c r="M28" s="127">
        <f t="shared" si="0"/>
        <v>0.5</v>
      </c>
      <c r="N28" s="112">
        <f t="shared" si="2"/>
        <v>2.5608194622279127E-4</v>
      </c>
      <c r="O28" s="110">
        <f t="shared" si="1"/>
        <v>0</v>
      </c>
    </row>
    <row r="29" spans="1:35" s="22" customFormat="1" x14ac:dyDescent="0.3">
      <c r="A29" s="37" t="s">
        <v>29</v>
      </c>
      <c r="B29" s="288">
        <f>'2015 Responses'!I29</f>
        <v>816</v>
      </c>
      <c r="C29" s="289"/>
      <c r="D29" s="288">
        <f>'2015 Responses'!K29</f>
        <v>6</v>
      </c>
      <c r="E29" s="289"/>
      <c r="F29" s="288">
        <f>'2015 Responses'!L29</f>
        <v>738</v>
      </c>
      <c r="G29" s="289"/>
      <c r="H29" s="288">
        <f>'2015 Responses'!F29</f>
        <v>33</v>
      </c>
      <c r="I29" s="289"/>
      <c r="J29" s="288">
        <f>'2015 Responses'!M29</f>
        <v>233</v>
      </c>
      <c r="K29" s="289"/>
      <c r="L29" s="82">
        <f>'2015 Responses'!P29</f>
        <v>337404</v>
      </c>
      <c r="M29" s="128">
        <f t="shared" si="0"/>
        <v>9.5588235294117641E-2</v>
      </c>
      <c r="N29" s="111">
        <f t="shared" si="2"/>
        <v>2.5340541309528041E-3</v>
      </c>
      <c r="O29" s="107">
        <f t="shared" si="1"/>
        <v>0.28553921568627449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7" customFormat="1" x14ac:dyDescent="0.3">
      <c r="A30" s="11" t="s">
        <v>30</v>
      </c>
      <c r="B30" s="232">
        <f>'2015 Responses'!I30</f>
        <v>24</v>
      </c>
      <c r="C30" s="292"/>
      <c r="D30" s="232">
        <f>'2015 Responses'!K30</f>
        <v>3</v>
      </c>
      <c r="E30" s="292"/>
      <c r="F30" s="232">
        <f>'2015 Responses'!L30</f>
        <v>2</v>
      </c>
      <c r="G30" s="292"/>
      <c r="H30" s="232">
        <f>'2015 Responses'!F30</f>
        <v>4</v>
      </c>
      <c r="I30" s="292"/>
      <c r="J30" s="232">
        <f>'2015 Responses'!M30</f>
        <v>4</v>
      </c>
      <c r="K30" s="292"/>
      <c r="L30" s="84">
        <f>'2015 Responses'!P30</f>
        <v>18473</v>
      </c>
      <c r="M30" s="127">
        <f t="shared" si="0"/>
        <v>0.91666666666666663</v>
      </c>
      <c r="N30" s="112">
        <f t="shared" si="2"/>
        <v>1.6781248308341905E-3</v>
      </c>
      <c r="O30" s="110">
        <f t="shared" si="1"/>
        <v>0.16666666666666666</v>
      </c>
    </row>
    <row r="31" spans="1:35" s="22" customFormat="1" x14ac:dyDescent="0.3">
      <c r="A31" s="37" t="s">
        <v>31</v>
      </c>
      <c r="B31" s="288">
        <f>'2015 Responses'!I31</f>
        <v>89</v>
      </c>
      <c r="C31" s="289"/>
      <c r="D31" s="288">
        <f>'2015 Responses'!K31</f>
        <v>0</v>
      </c>
      <c r="E31" s="289"/>
      <c r="F31" s="288">
        <f>'2015 Responses'!L31</f>
        <v>62</v>
      </c>
      <c r="G31" s="289"/>
      <c r="H31" s="288">
        <f>'2015 Responses'!F31</f>
        <v>1</v>
      </c>
      <c r="I31" s="289"/>
      <c r="J31" s="288">
        <f>'2015 Responses'!M31</f>
        <v>12</v>
      </c>
      <c r="K31" s="289"/>
      <c r="L31" s="82">
        <f>'2015 Responses'!P31</f>
        <v>68860</v>
      </c>
      <c r="M31" s="128">
        <f t="shared" si="0"/>
        <v>0.30337078651685395</v>
      </c>
      <c r="N31" s="111">
        <f t="shared" si="2"/>
        <v>1.3069997095556201E-3</v>
      </c>
      <c r="O31" s="107">
        <f t="shared" si="1"/>
        <v>0.1348314606741573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17" customFormat="1" x14ac:dyDescent="0.3">
      <c r="A32" s="11" t="s">
        <v>32</v>
      </c>
      <c r="B32" s="232">
        <f>'2015 Responses'!I32</f>
        <v>1</v>
      </c>
      <c r="C32" s="292"/>
      <c r="D32" s="232">
        <f>'2015 Responses'!K32</f>
        <v>0</v>
      </c>
      <c r="E32" s="292"/>
      <c r="F32" s="232">
        <f>'2015 Responses'!L32</f>
        <v>0</v>
      </c>
      <c r="G32" s="292"/>
      <c r="H32" s="232">
        <f>'2015 Responses'!F32</f>
        <v>1</v>
      </c>
      <c r="I32" s="292"/>
      <c r="J32" s="232">
        <f>'2015 Responses'!M32</f>
        <v>0</v>
      </c>
      <c r="K32" s="292"/>
      <c r="L32" s="84">
        <f>'2015 Responses'!P32</f>
        <v>8241</v>
      </c>
      <c r="M32" s="127">
        <f t="shared" si="0"/>
        <v>1</v>
      </c>
      <c r="N32" s="112">
        <f t="shared" si="2"/>
        <v>2.4268899405411964E-4</v>
      </c>
      <c r="O32" s="110">
        <f t="shared" si="1"/>
        <v>0</v>
      </c>
    </row>
    <row r="33" spans="1:35" s="22" customFormat="1" x14ac:dyDescent="0.3">
      <c r="A33" s="37" t="s">
        <v>33</v>
      </c>
      <c r="B33" s="288">
        <f>'2015 Responses'!I33</f>
        <v>701</v>
      </c>
      <c r="C33" s="289"/>
      <c r="D33" s="288">
        <f>'2015 Responses'!K33</f>
        <v>10</v>
      </c>
      <c r="E33" s="289"/>
      <c r="F33" s="288">
        <f>'2015 Responses'!L33</f>
        <v>377</v>
      </c>
      <c r="G33" s="289"/>
      <c r="H33" s="288">
        <f>'2015 Responses'!F33</f>
        <v>12</v>
      </c>
      <c r="I33" s="289"/>
      <c r="J33" s="288">
        <f>'2015 Responses'!M33</f>
        <v>143</v>
      </c>
      <c r="K33" s="289"/>
      <c r="L33" s="82">
        <f>'2015 Responses'!P33</f>
        <v>301856</v>
      </c>
      <c r="M33" s="128">
        <f t="shared" si="0"/>
        <v>0.46219686162624823</v>
      </c>
      <c r="N33" s="111">
        <f t="shared" si="2"/>
        <v>2.3951818085444715E-3</v>
      </c>
      <c r="O33" s="107">
        <f t="shared" si="1"/>
        <v>0.20399429386590584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s="17" customFormat="1" x14ac:dyDescent="0.3">
      <c r="A34" s="11" t="s">
        <v>34</v>
      </c>
      <c r="B34" s="232">
        <f>'2015 Responses'!I34</f>
        <v>638</v>
      </c>
      <c r="C34" s="292"/>
      <c r="D34" s="232">
        <f>'2015 Responses'!K34</f>
        <v>0</v>
      </c>
      <c r="E34" s="292"/>
      <c r="F34" s="232">
        <f>'2015 Responses'!L34</f>
        <v>574</v>
      </c>
      <c r="G34" s="292"/>
      <c r="H34" s="232">
        <f>'2015 Responses'!F34</f>
        <v>70</v>
      </c>
      <c r="I34" s="292"/>
      <c r="J34" s="232">
        <f>'2015 Responses'!M34</f>
        <v>357</v>
      </c>
      <c r="K34" s="292"/>
      <c r="L34" s="84">
        <f>'2015 Responses'!P34</f>
        <v>213531</v>
      </c>
      <c r="M34" s="127">
        <f t="shared" si="0"/>
        <v>0.10031347962382445</v>
      </c>
      <c r="N34" s="112">
        <f t="shared" si="2"/>
        <v>3.3156778172724337E-3</v>
      </c>
      <c r="O34" s="110">
        <f t="shared" si="1"/>
        <v>0.55956112852664575</v>
      </c>
    </row>
    <row r="35" spans="1:35" s="22" customFormat="1" x14ac:dyDescent="0.3">
      <c r="A35" s="37" t="s">
        <v>35</v>
      </c>
      <c r="B35" s="288">
        <f>'2015 Responses'!I35</f>
        <v>68</v>
      </c>
      <c r="C35" s="289"/>
      <c r="D35" s="288">
        <f>'2015 Responses'!K35</f>
        <v>0</v>
      </c>
      <c r="E35" s="289"/>
      <c r="F35" s="288">
        <f>'2015 Responses'!L35</f>
        <v>36</v>
      </c>
      <c r="G35" s="289"/>
      <c r="H35" s="288">
        <f>'2015 Responses'!F35</f>
        <v>14</v>
      </c>
      <c r="I35" s="289"/>
      <c r="J35" s="288">
        <f>'2015 Responses'!M35</f>
        <v>1</v>
      </c>
      <c r="K35" s="289"/>
      <c r="L35" s="82">
        <f>'2015 Responses'!P35</f>
        <v>41531</v>
      </c>
      <c r="M35" s="128">
        <f t="shared" si="0"/>
        <v>0.47058823529411764</v>
      </c>
      <c r="N35" s="111">
        <f t="shared" si="2"/>
        <v>1.9744287399773661E-3</v>
      </c>
      <c r="O35" s="107">
        <f t="shared" si="1"/>
        <v>1.4705882352941176E-2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s="17" customFormat="1" x14ac:dyDescent="0.3">
      <c r="A36" s="11" t="s">
        <v>36</v>
      </c>
      <c r="B36" s="232">
        <f>'2015 Responses'!I36</f>
        <v>282</v>
      </c>
      <c r="C36" s="292"/>
      <c r="D36" s="232">
        <f>'2015 Responses'!K36</f>
        <v>0</v>
      </c>
      <c r="E36" s="292"/>
      <c r="F36" s="232">
        <f>'2015 Responses'!L36</f>
        <v>95</v>
      </c>
      <c r="G36" s="292"/>
      <c r="H36" s="232">
        <f>'2015 Responses'!F36</f>
        <v>25</v>
      </c>
      <c r="I36" s="292"/>
      <c r="J36" s="232">
        <f>'2015 Responses'!M36</f>
        <v>103</v>
      </c>
      <c r="K36" s="292"/>
      <c r="L36" s="84">
        <f>'2015 Responses'!P36</f>
        <v>118324</v>
      </c>
      <c r="M36" s="127">
        <f t="shared" si="0"/>
        <v>0.66312056737588654</v>
      </c>
      <c r="N36" s="112">
        <f t="shared" si="2"/>
        <v>2.594570839390149E-3</v>
      </c>
      <c r="O36" s="110">
        <f t="shared" si="1"/>
        <v>0.36524822695035464</v>
      </c>
    </row>
    <row r="37" spans="1:35" s="22" customFormat="1" x14ac:dyDescent="0.3">
      <c r="A37" s="37" t="s">
        <v>37</v>
      </c>
      <c r="B37" s="288">
        <f>'2015 Responses'!I37</f>
        <v>21</v>
      </c>
      <c r="C37" s="289"/>
      <c r="D37" s="288">
        <f>'2015 Responses'!K37</f>
        <v>0</v>
      </c>
      <c r="E37" s="289"/>
      <c r="F37" s="288">
        <f>'2015 Responses'!L37</f>
        <v>3</v>
      </c>
      <c r="G37" s="289"/>
      <c r="H37" s="288">
        <f>'2015 Responses'!F37</f>
        <v>0</v>
      </c>
      <c r="I37" s="289"/>
      <c r="J37" s="288">
        <f>'2015 Responses'!M37</f>
        <v>0</v>
      </c>
      <c r="K37" s="289"/>
      <c r="L37" s="82">
        <f>'2015 Responses'!P37</f>
        <v>4577</v>
      </c>
      <c r="M37" s="128">
        <f t="shared" si="0"/>
        <v>0.8571428571428571</v>
      </c>
      <c r="N37" s="111">
        <f t="shared" si="2"/>
        <v>4.5881581822154252E-3</v>
      </c>
      <c r="O37" s="107">
        <f t="shared" si="1"/>
        <v>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s="17" customFormat="1" x14ac:dyDescent="0.3">
      <c r="A38" s="11" t="s">
        <v>38</v>
      </c>
      <c r="B38" s="232">
        <f>'2015 Responses'!I38</f>
        <v>6</v>
      </c>
      <c r="C38" s="292"/>
      <c r="D38" s="232">
        <f>'2015 Responses'!K38</f>
        <v>0</v>
      </c>
      <c r="E38" s="292"/>
      <c r="F38" s="232">
        <f>'2015 Responses'!L38</f>
        <v>5</v>
      </c>
      <c r="G38" s="292"/>
      <c r="H38" s="232">
        <f>'2015 Responses'!F38</f>
        <v>0</v>
      </c>
      <c r="I38" s="292"/>
      <c r="J38" s="232">
        <f>'2015 Responses'!M38</f>
        <v>4</v>
      </c>
      <c r="K38" s="292"/>
      <c r="L38" s="84">
        <f>'2015 Responses'!P38</f>
        <v>29491</v>
      </c>
      <c r="M38" s="127">
        <f t="shared" si="0"/>
        <v>0.16666666666666666</v>
      </c>
      <c r="N38" s="112">
        <f t="shared" si="2"/>
        <v>2.0345190057983792E-4</v>
      </c>
      <c r="O38" s="110">
        <f t="shared" si="1"/>
        <v>0.66666666666666663</v>
      </c>
    </row>
    <row r="39" spans="1:35" s="22" customFormat="1" x14ac:dyDescent="0.3">
      <c r="A39" s="37" t="s">
        <v>39</v>
      </c>
      <c r="B39" s="288">
        <f>'2015 Responses'!I39</f>
        <v>85</v>
      </c>
      <c r="C39" s="289"/>
      <c r="D39" s="288">
        <f>'2015 Responses'!K39</f>
        <v>0</v>
      </c>
      <c r="E39" s="289"/>
      <c r="F39" s="288">
        <f>'2015 Responses'!L39</f>
        <v>27</v>
      </c>
      <c r="G39" s="289"/>
      <c r="H39" s="288">
        <f>'2015 Responses'!F39</f>
        <v>6</v>
      </c>
      <c r="I39" s="289"/>
      <c r="J39" s="288">
        <f>'2015 Responses'!M39</f>
        <v>3</v>
      </c>
      <c r="K39" s="289"/>
      <c r="L39" s="82">
        <f>'2015 Responses'!P39</f>
        <v>111554</v>
      </c>
      <c r="M39" s="128">
        <f t="shared" si="0"/>
        <v>0.68235294117647061</v>
      </c>
      <c r="N39" s="111">
        <f t="shared" si="2"/>
        <v>8.1574842677089123E-4</v>
      </c>
      <c r="O39" s="107">
        <f t="shared" si="1"/>
        <v>3.5294117647058823E-2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s="17" customFormat="1" x14ac:dyDescent="0.3">
      <c r="A40" s="11" t="s">
        <v>40</v>
      </c>
      <c r="B40" s="232">
        <f>'2015 Responses'!I40</f>
        <v>8</v>
      </c>
      <c r="C40" s="292"/>
      <c r="D40" s="232">
        <f>'2015 Responses'!K40</f>
        <v>0</v>
      </c>
      <c r="E40" s="292"/>
      <c r="F40" s="232">
        <f>'2015 Responses'!L40</f>
        <v>6</v>
      </c>
      <c r="G40" s="292"/>
      <c r="H40" s="232">
        <f>'2015 Responses'!F40</f>
        <v>0</v>
      </c>
      <c r="I40" s="292"/>
      <c r="J40" s="232">
        <f>'2015 Responses'!M40</f>
        <v>0</v>
      </c>
      <c r="K40" s="292"/>
      <c r="L40" s="84">
        <f>'2015 Responses'!P40</f>
        <v>37133</v>
      </c>
      <c r="M40" s="127">
        <f t="shared" si="0"/>
        <v>0.25</v>
      </c>
      <c r="N40" s="112">
        <f t="shared" si="2"/>
        <v>2.1544179032127758E-4</v>
      </c>
      <c r="O40" s="110">
        <f t="shared" si="1"/>
        <v>0</v>
      </c>
    </row>
    <row r="41" spans="1:35" s="22" customFormat="1" x14ac:dyDescent="0.3">
      <c r="A41" s="37" t="s">
        <v>41</v>
      </c>
      <c r="B41" s="288">
        <f>'2015 Responses'!I41</f>
        <v>40</v>
      </c>
      <c r="C41" s="289"/>
      <c r="D41" s="288">
        <f>'2015 Responses'!K41</f>
        <v>0</v>
      </c>
      <c r="E41" s="289"/>
      <c r="F41" s="288">
        <f>'2015 Responses'!L41</f>
        <v>23</v>
      </c>
      <c r="G41" s="289"/>
      <c r="H41" s="288">
        <f>'2015 Responses'!F41</f>
        <v>0</v>
      </c>
      <c r="I41" s="289"/>
      <c r="J41" s="288">
        <f>'2015 Responses'!M41</f>
        <v>16</v>
      </c>
      <c r="K41" s="289"/>
      <c r="L41" s="82">
        <f>'2015 Responses'!P41</f>
        <v>103471</v>
      </c>
      <c r="M41" s="128">
        <f t="shared" si="0"/>
        <v>0.42499999999999999</v>
      </c>
      <c r="N41" s="111">
        <f t="shared" si="2"/>
        <v>3.8658174754278976E-4</v>
      </c>
      <c r="O41" s="107">
        <f>IFERROR(SUM(J41/B41), "No Appeals")</f>
        <v>0.4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s="7" customFormat="1" x14ac:dyDescent="0.3">
      <c r="A42" s="16" t="s">
        <v>45</v>
      </c>
      <c r="B42" s="290">
        <f>SUM(B3:C41)</f>
        <v>8018</v>
      </c>
      <c r="C42" s="291"/>
      <c r="D42" s="290">
        <f>SUM(D3:E41)</f>
        <v>73</v>
      </c>
      <c r="E42" s="291"/>
      <c r="F42" s="290">
        <f>SUM(F3:G41)</f>
        <v>4838</v>
      </c>
      <c r="G42" s="291"/>
      <c r="H42" s="290">
        <f>SUM(H3:I41)</f>
        <v>599</v>
      </c>
      <c r="I42" s="291"/>
      <c r="J42" s="290">
        <f>SUM(J3:K41)</f>
        <v>1036</v>
      </c>
      <c r="K42" s="291"/>
      <c r="L42" s="83">
        <f>SUM(L3:L41)</f>
        <v>3214712</v>
      </c>
      <c r="M42" s="83"/>
      <c r="N42" s="83"/>
      <c r="O42" s="8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x14ac:dyDescent="0.3">
      <c r="A43" s="153" t="s">
        <v>94</v>
      </c>
      <c r="B43" s="270">
        <f>AVERAGE(B3:C41)</f>
        <v>205.58974358974359</v>
      </c>
      <c r="C43" s="271"/>
      <c r="D43" s="270">
        <f>AVERAGE(D3:D41)</f>
        <v>1.8717948717948718</v>
      </c>
      <c r="E43" s="271"/>
      <c r="F43" s="270">
        <f>AVERAGE(F3:F41)</f>
        <v>124.05128205128206</v>
      </c>
      <c r="G43" s="271"/>
      <c r="H43" s="270">
        <f>AVERAGE(H3:H41)</f>
        <v>15.358974358974359</v>
      </c>
      <c r="I43" s="271"/>
      <c r="J43" s="270">
        <f>AVERAGE(J3:J41)</f>
        <v>26.564102564102566</v>
      </c>
      <c r="K43" s="271"/>
      <c r="L43" s="153"/>
      <c r="M43" s="153"/>
      <c r="N43" s="153"/>
      <c r="O43" s="153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35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35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25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25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25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25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25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25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25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</sheetData>
  <sheetProtection sheet="1" objects="1" scenarios="1"/>
  <mergeCells count="215">
    <mergeCell ref="B43:C43"/>
    <mergeCell ref="D43:E43"/>
    <mergeCell ref="F43:G43"/>
    <mergeCell ref="H43:I43"/>
    <mergeCell ref="J43:K43"/>
    <mergeCell ref="B1:C1"/>
    <mergeCell ref="D1:E1"/>
    <mergeCell ref="F1:G1"/>
    <mergeCell ref="H1:I1"/>
    <mergeCell ref="J1:K1"/>
    <mergeCell ref="B2:C2"/>
    <mergeCell ref="D2:E2"/>
    <mergeCell ref="F2:G2"/>
    <mergeCell ref="H2:I2"/>
    <mergeCell ref="J2:K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</mergeCells>
  <pageMargins left="0.25" right="0.25" top="0.75" bottom="0.75" header="0.3" footer="0.3"/>
  <pageSetup paperSize="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DK4676"/>
  <sheetViews>
    <sheetView zoomScale="110" zoomScaleNormal="110" workbookViewId="0">
      <pane ySplit="1" topLeftCell="A72" activePane="bottomLeft" state="frozen"/>
      <selection pane="bottomLeft" activeCell="Y91" sqref="Y91"/>
    </sheetView>
  </sheetViews>
  <sheetFormatPr defaultRowHeight="14.4" x14ac:dyDescent="0.3"/>
  <cols>
    <col min="1" max="1" width="11.6640625" customWidth="1"/>
    <col min="2" max="2" width="11.33203125" customWidth="1"/>
    <col min="3" max="3" width="2.88671875" style="9" customWidth="1"/>
    <col min="4" max="4" width="0.44140625" style="9" customWidth="1"/>
    <col min="5" max="5" width="10.77734375" customWidth="1"/>
    <col min="6" max="6" width="4" style="9" customWidth="1"/>
    <col min="7" max="7" width="0.109375" style="9" customWidth="1"/>
    <col min="8" max="8" width="11.6640625" customWidth="1"/>
    <col min="9" max="9" width="2.21875" style="9" customWidth="1"/>
    <col min="10" max="10" width="0.6640625" style="9" customWidth="1"/>
    <col min="11" max="11" width="10.88671875" customWidth="1"/>
    <col min="12" max="12" width="0.6640625" style="9" customWidth="1"/>
    <col min="13" max="13" width="2.77734375" style="9" customWidth="1"/>
    <col min="14" max="14" width="9.21875" customWidth="1"/>
    <col min="15" max="15" width="4.21875" customWidth="1"/>
    <col min="16" max="16" width="1.77734375" style="9" customWidth="1"/>
    <col min="17" max="17" width="3.88671875" style="17" customWidth="1"/>
    <col min="18" max="18" width="4.33203125" style="17" customWidth="1"/>
    <col min="19" max="19" width="5.109375" style="17" customWidth="1"/>
    <col min="20" max="20" width="6.33203125" style="17" customWidth="1"/>
    <col min="21" max="21" width="4.77734375" style="17" customWidth="1"/>
    <col min="22" max="22" width="2.6640625" style="17" customWidth="1"/>
    <col min="23" max="115" width="9" style="17"/>
  </cols>
  <sheetData>
    <row r="1" spans="1:115" ht="33.6" x14ac:dyDescent="0.65">
      <c r="A1" s="327" t="s">
        <v>95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:115" ht="16.2" thickBot="1" x14ac:dyDescent="0.35">
      <c r="A2" s="306" t="s">
        <v>102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160"/>
    </row>
    <row r="3" spans="1:115" ht="48" customHeight="1" thickTop="1" x14ac:dyDescent="0.3">
      <c r="A3" s="19" t="s">
        <v>0</v>
      </c>
      <c r="B3" s="307" t="s">
        <v>1</v>
      </c>
      <c r="C3" s="308"/>
      <c r="D3" s="309"/>
      <c r="E3" s="307" t="s">
        <v>2</v>
      </c>
      <c r="F3" s="308"/>
      <c r="G3" s="309"/>
      <c r="H3" s="307" t="s">
        <v>3</v>
      </c>
      <c r="I3" s="308"/>
      <c r="J3" s="309"/>
      <c r="K3" s="307" t="s">
        <v>56</v>
      </c>
      <c r="L3" s="308"/>
      <c r="M3" s="309"/>
      <c r="N3" s="307" t="s">
        <v>4</v>
      </c>
      <c r="O3" s="308"/>
      <c r="P3" s="308"/>
      <c r="Q3" s="307" t="s">
        <v>98</v>
      </c>
      <c r="R3" s="308"/>
      <c r="S3" s="309"/>
      <c r="T3" s="307" t="s">
        <v>90</v>
      </c>
      <c r="U3" s="308"/>
      <c r="V3" s="310"/>
    </row>
    <row r="4" spans="1:115" ht="15" customHeight="1" x14ac:dyDescent="0.3">
      <c r="A4" s="162" t="s">
        <v>44</v>
      </c>
      <c r="B4" s="302">
        <f>IFERROR(VLOOKUP(A4,'2022 Report'!$A$3:$C$41,2,FALSE),"")</f>
        <v>0</v>
      </c>
      <c r="C4" s="303"/>
      <c r="D4" s="304"/>
      <c r="E4" s="302">
        <f>IFERROR(VLOOKUP(A4,'2022 Report'!$A$3:$E$41,5,FALSE),"")</f>
        <v>0</v>
      </c>
      <c r="F4" s="303"/>
      <c r="G4" s="304"/>
      <c r="H4" s="302">
        <f>IFERROR(VLOOKUP(A4,'2022 Report'!$A$3:$H$41,8,FALSE),"")</f>
        <v>0</v>
      </c>
      <c r="I4" s="303"/>
      <c r="J4" s="304"/>
      <c r="K4" s="302">
        <f>IFERROR(VLOOKUP(A4,'2022 Report'!$A$3:$K$41,11,FALSE),"")</f>
        <v>0</v>
      </c>
      <c r="L4" s="303"/>
      <c r="M4" s="304"/>
      <c r="N4" s="302">
        <f>IFERROR(VLOOKUP(A4,'2022 Report'!$A$3:$N$41,14,FALSE),"")</f>
        <v>0</v>
      </c>
      <c r="O4" s="303"/>
      <c r="P4" s="303"/>
      <c r="Q4" s="302">
        <f>IFERROR(VLOOKUP(A4,'2022 Report'!$A$3:$Q$41,17,FALSE),"")</f>
        <v>0</v>
      </c>
      <c r="R4" s="303"/>
      <c r="S4" s="303"/>
      <c r="T4" s="299" t="str">
        <f>IFERROR(VLOOKUP(A4,'2022 Report'!$A$3:$S$41,19,FALSE),"")</f>
        <v>No Appeals</v>
      </c>
      <c r="U4" s="300"/>
      <c r="V4" s="305"/>
    </row>
    <row r="5" spans="1:115" ht="17.25" customHeight="1" x14ac:dyDescent="0.3">
      <c r="A5" s="162" t="s">
        <v>7</v>
      </c>
      <c r="B5" s="302">
        <f>IFERROR(VLOOKUP(A5,'2022 Report'!$A$3:$C$41,2,FALSE),"")</f>
        <v>27</v>
      </c>
      <c r="C5" s="303"/>
      <c r="D5" s="304"/>
      <c r="E5" s="302">
        <f>IFERROR(VLOOKUP(A5,'2022 Report'!$A$3:$E$41,5,FALSE),"")</f>
        <v>5</v>
      </c>
      <c r="F5" s="303"/>
      <c r="G5" s="304"/>
      <c r="H5" s="302">
        <f>IFERROR(VLOOKUP(A5,'2022 Report'!$A$3:$H$41,8,FALSE),"")</f>
        <v>27</v>
      </c>
      <c r="I5" s="303"/>
      <c r="J5" s="304"/>
      <c r="K5" s="302">
        <f>IFERROR(VLOOKUP(A5,'2022 Report'!$A$3:$K$41,11,FALSE),"")</f>
        <v>4</v>
      </c>
      <c r="L5" s="303"/>
      <c r="M5" s="304"/>
      <c r="N5" s="302">
        <f>IFERROR(VLOOKUP(A5,'2022 Report'!$A$3:$N$41,14,FALSE),"")</f>
        <v>0</v>
      </c>
      <c r="O5" s="303"/>
      <c r="P5" s="303"/>
      <c r="Q5" s="302">
        <f>IFERROR(VLOOKUP(A5,'2022 Report'!$A$3:$Q$41,17,FALSE),"")</f>
        <v>40</v>
      </c>
      <c r="R5" s="303"/>
      <c r="S5" s="303"/>
      <c r="T5" s="299">
        <f>IFERROR(VLOOKUP(A5,'2022 Report'!$A$3:$S$41,19,FALSE),"")</f>
        <v>0</v>
      </c>
      <c r="U5" s="300"/>
      <c r="V5" s="305"/>
    </row>
    <row r="6" spans="1:115" x14ac:dyDescent="0.3">
      <c r="A6" s="162" t="s">
        <v>23</v>
      </c>
      <c r="B6" s="302">
        <f>IFERROR(VLOOKUP(A6,'2022 Report'!$A$3:$C$41,2,FALSE),"")</f>
        <v>0</v>
      </c>
      <c r="C6" s="303"/>
      <c r="D6" s="304"/>
      <c r="E6" s="302">
        <f>IFERROR(VLOOKUP(A6,'2022 Report'!$A$3:$E$41,5,FALSE),"")</f>
        <v>975</v>
      </c>
      <c r="F6" s="303"/>
      <c r="G6" s="304"/>
      <c r="H6" s="302">
        <f>IFERROR(VLOOKUP(A6,'2022 Report'!$A$3:$H$41,8,FALSE),"")</f>
        <v>0</v>
      </c>
      <c r="I6" s="303"/>
      <c r="J6" s="304"/>
      <c r="K6" s="302">
        <f>IFERROR(VLOOKUP(A6,'2022 Report'!$A$3:$K$41,11,FALSE),"")</f>
        <v>4</v>
      </c>
      <c r="L6" s="303"/>
      <c r="M6" s="304"/>
      <c r="N6" s="302">
        <f>IFERROR(VLOOKUP(A6,'2022 Report'!$A$3:$N$41,14,FALSE),"")</f>
        <v>2</v>
      </c>
      <c r="O6" s="303"/>
      <c r="P6" s="303"/>
      <c r="Q6" s="302">
        <f>IFERROR(VLOOKUP(A6,'2022 Report'!$A$3:$Q$41,17,FALSE),"")</f>
        <v>2</v>
      </c>
      <c r="R6" s="303"/>
      <c r="S6" s="303"/>
      <c r="T6" s="299" t="str">
        <f>IFERROR(VLOOKUP(A6,'2022 Report'!$A$3:$S$41,19,FALSE),"")</f>
        <v>No Appeals</v>
      </c>
      <c r="U6" s="300"/>
      <c r="V6" s="305"/>
    </row>
    <row r="7" spans="1:115" s="15" customFormat="1" x14ac:dyDescent="0.3">
      <c r="A7" s="162" t="s">
        <v>8</v>
      </c>
      <c r="B7" s="302">
        <f>IFERROR(VLOOKUP(A7,'2022 Report'!$A$3:$C$41,2,FALSE),"")</f>
        <v>0</v>
      </c>
      <c r="C7" s="303"/>
      <c r="D7" s="304"/>
      <c r="E7" s="302">
        <f>IFERROR(VLOOKUP(A7,'2022 Report'!$A$3:$E$41,5,FALSE),"")</f>
        <v>0</v>
      </c>
      <c r="F7" s="303"/>
      <c r="G7" s="304"/>
      <c r="H7" s="302">
        <f>IFERROR(VLOOKUP(A7,'2022 Report'!$A$3:$H$41,8,FALSE),"")</f>
        <v>0</v>
      </c>
      <c r="I7" s="303"/>
      <c r="J7" s="304"/>
      <c r="K7" s="302">
        <f>IFERROR(VLOOKUP(A7,'2022 Report'!$A$3:$K$41,11,FALSE),"")</f>
        <v>0</v>
      </c>
      <c r="L7" s="303"/>
      <c r="M7" s="304"/>
      <c r="N7" s="302">
        <f>IFERROR(VLOOKUP(A7,'2022 Report'!$A$3:$N$41,14,FALSE),"")</f>
        <v>0</v>
      </c>
      <c r="O7" s="303"/>
      <c r="P7" s="303"/>
      <c r="Q7" s="302">
        <f>IFERROR(VLOOKUP(A7,'2022 Report'!$A$3:$Q$41,17,FALSE),"")</f>
        <v>0</v>
      </c>
      <c r="R7" s="303"/>
      <c r="S7" s="303"/>
      <c r="T7" s="299" t="str">
        <f>IFERROR(VLOOKUP(A7,'2022 Report'!$A$3:$S$41,19,FALSE),"")</f>
        <v>No Appeals</v>
      </c>
      <c r="U7" s="300"/>
      <c r="V7" s="305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x14ac:dyDescent="0.3">
      <c r="A8" s="162" t="s">
        <v>36</v>
      </c>
      <c r="B8" s="302">
        <f>IFERROR(VLOOKUP(A8,'2022 Report'!$A$3:$C$41,2,FALSE),"")</f>
        <v>0</v>
      </c>
      <c r="C8" s="303"/>
      <c r="D8" s="304"/>
      <c r="E8" s="302">
        <f>IFERROR(VLOOKUP(A8,'2022 Report'!$A$3:$E$41,5,FALSE),"")</f>
        <v>0</v>
      </c>
      <c r="F8" s="303"/>
      <c r="G8" s="304"/>
      <c r="H8" s="302">
        <f>IFERROR(VLOOKUP(A8,'2022 Report'!$A$3:$H$41,8,FALSE),"")</f>
        <v>0</v>
      </c>
      <c r="I8" s="303"/>
      <c r="J8" s="304"/>
      <c r="K8" s="302">
        <f>IFERROR(VLOOKUP(A8,'2022 Report'!$A$3:$K$41,11,FALSE),"")</f>
        <v>0</v>
      </c>
      <c r="L8" s="303"/>
      <c r="M8" s="304"/>
      <c r="N8" s="302">
        <f>IFERROR(VLOOKUP(A8,'2022 Report'!$A$3:$N$41,14,FALSE),"")</f>
        <v>0</v>
      </c>
      <c r="O8" s="303"/>
      <c r="P8" s="303"/>
      <c r="Q8" s="302">
        <f>IFERROR(VLOOKUP(A8,'2022 Report'!$A$3:$Q$41,17,FALSE),"")</f>
        <v>0</v>
      </c>
      <c r="R8" s="303"/>
      <c r="S8" s="303"/>
      <c r="T8" s="299" t="str">
        <f>IFERROR(VLOOKUP(A8,'2022 Report'!$A$3:$S$41,19,FALSE),"")</f>
        <v>No Appeals</v>
      </c>
      <c r="U8" s="300"/>
      <c r="V8" s="305"/>
    </row>
    <row r="9" spans="1:115" s="15" customFormat="1" ht="15" thickBot="1" x14ac:dyDescent="0.35">
      <c r="A9" s="21" t="s">
        <v>45</v>
      </c>
      <c r="B9" s="293">
        <f>SUM(B4:B8)</f>
        <v>27</v>
      </c>
      <c r="C9" s="294"/>
      <c r="D9" s="295"/>
      <c r="E9" s="293">
        <f>SUM(E4:E8)</f>
        <v>980</v>
      </c>
      <c r="F9" s="294"/>
      <c r="G9" s="295"/>
      <c r="H9" s="293">
        <f>SUM(H4:H8)</f>
        <v>27</v>
      </c>
      <c r="I9" s="294"/>
      <c r="J9" s="295"/>
      <c r="K9" s="293">
        <f>SUM(K4:K8)</f>
        <v>8</v>
      </c>
      <c r="L9" s="294"/>
      <c r="M9" s="295"/>
      <c r="N9" s="293">
        <f>SUM(N4:N8)</f>
        <v>2</v>
      </c>
      <c r="O9" s="294"/>
      <c r="P9" s="294"/>
      <c r="Q9" s="296">
        <f>SUM(Q4:S8)</f>
        <v>42</v>
      </c>
      <c r="R9" s="294"/>
      <c r="S9" s="295"/>
      <c r="T9" s="293"/>
      <c r="U9" s="294"/>
      <c r="V9" s="29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6.8" thickTop="1" thickBot="1" x14ac:dyDescent="0.35">
      <c r="A10" s="306" t="s">
        <v>101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160"/>
    </row>
    <row r="11" spans="1:115" ht="48" customHeight="1" thickTop="1" x14ac:dyDescent="0.3">
      <c r="A11" s="19" t="s">
        <v>0</v>
      </c>
      <c r="B11" s="307" t="s">
        <v>1</v>
      </c>
      <c r="C11" s="308"/>
      <c r="D11" s="309"/>
      <c r="E11" s="307" t="s">
        <v>2</v>
      </c>
      <c r="F11" s="308"/>
      <c r="G11" s="309"/>
      <c r="H11" s="307" t="s">
        <v>3</v>
      </c>
      <c r="I11" s="308"/>
      <c r="J11" s="309"/>
      <c r="K11" s="307" t="s">
        <v>56</v>
      </c>
      <c r="L11" s="308"/>
      <c r="M11" s="309"/>
      <c r="N11" s="307" t="s">
        <v>4</v>
      </c>
      <c r="O11" s="308"/>
      <c r="P11" s="308"/>
      <c r="Q11" s="307" t="s">
        <v>98</v>
      </c>
      <c r="R11" s="308"/>
      <c r="S11" s="309"/>
      <c r="T11" s="307" t="s">
        <v>90</v>
      </c>
      <c r="U11" s="308"/>
      <c r="V11" s="310"/>
    </row>
    <row r="12" spans="1:115" ht="15" customHeight="1" x14ac:dyDescent="0.3">
      <c r="A12" s="162" t="s">
        <v>44</v>
      </c>
      <c r="B12" s="302">
        <f>IFERROR(VLOOKUP(A12,'2021 Report'!$A$3:$C$41,2,FALSE),"")</f>
        <v>2279</v>
      </c>
      <c r="C12" s="303"/>
      <c r="D12" s="304"/>
      <c r="E12" s="302">
        <f>IFERROR(VLOOKUP(A12,'2021 Report'!$A$3:$E$41,5,FALSE),"")</f>
        <v>923</v>
      </c>
      <c r="F12" s="303"/>
      <c r="G12" s="304"/>
      <c r="H12" s="302">
        <f>IFERROR(VLOOKUP(A12,'2021 Report'!$A$3:$H$41,8,FALSE),"")</f>
        <v>1618</v>
      </c>
      <c r="I12" s="303"/>
      <c r="J12" s="304"/>
      <c r="K12" s="302">
        <f>IFERROR(VLOOKUP(A12,'2021 Report'!$A$3:$K$41,11,FALSE),"")</f>
        <v>142</v>
      </c>
      <c r="L12" s="303"/>
      <c r="M12" s="304"/>
      <c r="N12" s="302">
        <f>IFERROR(VLOOKUP(A12,'2021 Report'!$A$3:$N$41,14,FALSE),"")</f>
        <v>345</v>
      </c>
      <c r="O12" s="303"/>
      <c r="P12" s="303"/>
      <c r="Q12" s="302">
        <f>IFERROR(VLOOKUP(A12,'2021 Report'!$A$3:$Q$41,17,FALSE),"")</f>
        <v>1186</v>
      </c>
      <c r="R12" s="303"/>
      <c r="S12" s="303"/>
      <c r="T12" s="299">
        <f>IFERROR(VLOOKUP(A12,'2021 Report'!$A$3:$S$41,19,FALSE),"")</f>
        <v>0.29003949100482668</v>
      </c>
      <c r="U12" s="300"/>
      <c r="V12" s="305"/>
    </row>
    <row r="13" spans="1:115" ht="17.25" customHeight="1" x14ac:dyDescent="0.3">
      <c r="A13" s="162" t="s">
        <v>7</v>
      </c>
      <c r="B13" s="302">
        <f>IFERROR(VLOOKUP(A13,'2021 Report'!$A$3:$C$41,2,FALSE),"")</f>
        <v>32</v>
      </c>
      <c r="C13" s="303"/>
      <c r="D13" s="304"/>
      <c r="E13" s="302">
        <f>IFERROR(VLOOKUP(A13,'2021 Report'!$A$3:$E$41,5,FALSE),"")</f>
        <v>0</v>
      </c>
      <c r="F13" s="303"/>
      <c r="G13" s="304"/>
      <c r="H13" s="302">
        <f>IFERROR(VLOOKUP(A13,'2021 Report'!$A$3:$H$41,8,FALSE),"")</f>
        <v>32</v>
      </c>
      <c r="I13" s="303"/>
      <c r="J13" s="304"/>
      <c r="K13" s="302">
        <f>IFERROR(VLOOKUP(A13,'2021 Report'!$A$3:$K$41,11,FALSE),"")</f>
        <v>2</v>
      </c>
      <c r="L13" s="303"/>
      <c r="M13" s="304"/>
      <c r="N13" s="302">
        <f>IFERROR(VLOOKUP(A13,'2021 Report'!$A$3:$N$41,14,FALSE),"")</f>
        <v>16</v>
      </c>
      <c r="O13" s="303"/>
      <c r="P13" s="303"/>
      <c r="Q13" s="302">
        <f>IFERROR(VLOOKUP(A13,'2021 Report'!$A$3:$Q$41,17,FALSE),"")</f>
        <v>33</v>
      </c>
      <c r="R13" s="303"/>
      <c r="S13" s="303"/>
      <c r="T13" s="299">
        <f>IFERROR(VLOOKUP(A13,'2021 Report'!$A$3:$S$41,19,FALSE),"")</f>
        <v>0</v>
      </c>
      <c r="U13" s="300"/>
      <c r="V13" s="305"/>
    </row>
    <row r="14" spans="1:115" x14ac:dyDescent="0.3">
      <c r="A14" s="162" t="s">
        <v>23</v>
      </c>
      <c r="B14" s="302">
        <f>IFERROR(VLOOKUP(A14,'2021 Report'!$A$3:$C$41,2,FALSE),"")</f>
        <v>325</v>
      </c>
      <c r="C14" s="303"/>
      <c r="D14" s="304"/>
      <c r="E14" s="302">
        <f>IFERROR(VLOOKUP(A14,'2021 Report'!$A$3:$E$41,5,FALSE),"")</f>
        <v>0</v>
      </c>
      <c r="F14" s="303"/>
      <c r="G14" s="304"/>
      <c r="H14" s="302">
        <f>IFERROR(VLOOKUP(A14,'2021 Report'!$A$3:$H$41,8,FALSE),"")</f>
        <v>202</v>
      </c>
      <c r="I14" s="303"/>
      <c r="J14" s="304"/>
      <c r="K14" s="302">
        <f>IFERROR(VLOOKUP(A14,'2021 Report'!$A$3:$K$41,11,FALSE),"")</f>
        <v>11</v>
      </c>
      <c r="L14" s="303"/>
      <c r="M14" s="304"/>
      <c r="N14" s="302">
        <f>IFERROR(VLOOKUP(A14,'2021 Report'!$A$3:$N$41,14,FALSE),"")</f>
        <v>52</v>
      </c>
      <c r="O14" s="303"/>
      <c r="P14" s="303"/>
      <c r="Q14" s="302">
        <f>IFERROR(VLOOKUP(A14,'2021 Report'!$A$3:$Q$41,17,FALSE),"")</f>
        <v>49</v>
      </c>
      <c r="R14" s="303"/>
      <c r="S14" s="303"/>
      <c r="T14" s="299">
        <f>IFERROR(VLOOKUP(A14,'2021 Report'!$A$3:$S$41,19,FALSE),"")</f>
        <v>0.37846153846153846</v>
      </c>
      <c r="U14" s="300"/>
      <c r="V14" s="305"/>
    </row>
    <row r="15" spans="1:115" s="15" customFormat="1" x14ac:dyDescent="0.3">
      <c r="A15" s="162" t="s">
        <v>8</v>
      </c>
      <c r="B15" s="302">
        <f>IFERROR(VLOOKUP(A15,'2021 Report'!$A$3:$C$41,2,FALSE),"")</f>
        <v>98</v>
      </c>
      <c r="C15" s="303"/>
      <c r="D15" s="304"/>
      <c r="E15" s="302">
        <f>IFERROR(VLOOKUP(A15,'2021 Report'!$A$3:$E$41,5,FALSE),"")</f>
        <v>0</v>
      </c>
      <c r="F15" s="303"/>
      <c r="G15" s="304"/>
      <c r="H15" s="302">
        <f>IFERROR(VLOOKUP(A15,'2021 Report'!$A$3:$H$41,8,FALSE),"")</f>
        <v>62</v>
      </c>
      <c r="I15" s="303"/>
      <c r="J15" s="304"/>
      <c r="K15" s="302">
        <f>IFERROR(VLOOKUP(A15,'2021 Report'!$A$3:$K$41,11,FALSE),"")</f>
        <v>16</v>
      </c>
      <c r="L15" s="303"/>
      <c r="M15" s="304"/>
      <c r="N15" s="302">
        <f>IFERROR(VLOOKUP(A15,'2021 Report'!$A$3:$N$41,14,FALSE),"")</f>
        <v>4</v>
      </c>
      <c r="O15" s="303"/>
      <c r="P15" s="303"/>
      <c r="Q15" s="302">
        <f>IFERROR(VLOOKUP(A15,'2021 Report'!$A$3:$Q$41,17,FALSE),"")</f>
        <v>68</v>
      </c>
      <c r="R15" s="303"/>
      <c r="S15" s="303"/>
      <c r="T15" s="299">
        <f>IFERROR(VLOOKUP(A15,'2021 Report'!$A$3:$S$41,19,FALSE),"")</f>
        <v>0.36734693877551022</v>
      </c>
      <c r="U15" s="300"/>
      <c r="V15" s="305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x14ac:dyDescent="0.3">
      <c r="A16" s="162" t="s">
        <v>36</v>
      </c>
      <c r="B16" s="302">
        <f>IFERROR(VLOOKUP(A16,'2021 Report'!$A$3:$C$41,2,FALSE),"")</f>
        <v>0</v>
      </c>
      <c r="C16" s="303"/>
      <c r="D16" s="304"/>
      <c r="E16" s="302">
        <f>IFERROR(VLOOKUP(A16,'2021 Report'!$A$3:$E$41,5,FALSE),"")</f>
        <v>0</v>
      </c>
      <c r="F16" s="303"/>
      <c r="G16" s="304"/>
      <c r="H16" s="302">
        <f>IFERROR(VLOOKUP(A16,'2021 Report'!$A$3:$H$41,8,FALSE),"")</f>
        <v>0</v>
      </c>
      <c r="I16" s="303"/>
      <c r="J16" s="304"/>
      <c r="K16" s="302">
        <f>IFERROR(VLOOKUP(A16,'2021 Report'!$A$3:$K$41,11,FALSE),"")</f>
        <v>0</v>
      </c>
      <c r="L16" s="303"/>
      <c r="M16" s="304"/>
      <c r="N16" s="302">
        <f>IFERROR(VLOOKUP(A16,'2021 Report'!$A$3:$N$41,14,FALSE),"")</f>
        <v>0</v>
      </c>
      <c r="O16" s="303"/>
      <c r="P16" s="303"/>
      <c r="Q16" s="302">
        <f>IFERROR(VLOOKUP(A16,'2021 Report'!$A$3:$Q$41,17,FALSE),"")</f>
        <v>0</v>
      </c>
      <c r="R16" s="303"/>
      <c r="S16" s="303"/>
      <c r="T16" s="299" t="str">
        <f>IFERROR(VLOOKUP(A16,'2021 Report'!$A$3:$S$41,19,FALSE),"")</f>
        <v>No Appeals</v>
      </c>
      <c r="U16" s="300"/>
      <c r="V16" s="305"/>
    </row>
    <row r="17" spans="1:115" s="15" customFormat="1" ht="15" thickBot="1" x14ac:dyDescent="0.35">
      <c r="A17" s="21" t="s">
        <v>45</v>
      </c>
      <c r="B17" s="293">
        <f>SUM(B12:B16)</f>
        <v>2734</v>
      </c>
      <c r="C17" s="294"/>
      <c r="D17" s="295"/>
      <c r="E17" s="293">
        <f>SUM(E12:E16)</f>
        <v>923</v>
      </c>
      <c r="F17" s="294"/>
      <c r="G17" s="295"/>
      <c r="H17" s="293">
        <f>SUM(H12:H16)</f>
        <v>1914</v>
      </c>
      <c r="I17" s="294"/>
      <c r="J17" s="295"/>
      <c r="K17" s="293">
        <f>SUM(K12:K16)</f>
        <v>171</v>
      </c>
      <c r="L17" s="294"/>
      <c r="M17" s="295"/>
      <c r="N17" s="293">
        <f>SUM(N12:N16)</f>
        <v>417</v>
      </c>
      <c r="O17" s="294"/>
      <c r="P17" s="294"/>
      <c r="Q17" s="296">
        <f>SUM(Q12:S16)</f>
        <v>1336</v>
      </c>
      <c r="R17" s="294"/>
      <c r="S17" s="295"/>
      <c r="T17" s="293"/>
      <c r="U17" s="294"/>
      <c r="V17" s="29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</row>
    <row r="18" spans="1:115" s="15" customFormat="1" ht="16.8" thickTop="1" thickBot="1" x14ac:dyDescent="0.35">
      <c r="A18" s="306" t="s">
        <v>100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16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115" ht="46.5" customHeight="1" thickTop="1" x14ac:dyDescent="0.3">
      <c r="A19" s="19" t="s">
        <v>0</v>
      </c>
      <c r="B19" s="307" t="s">
        <v>1</v>
      </c>
      <c r="C19" s="308"/>
      <c r="D19" s="309"/>
      <c r="E19" s="307" t="s">
        <v>2</v>
      </c>
      <c r="F19" s="308"/>
      <c r="G19" s="309"/>
      <c r="H19" s="307" t="s">
        <v>3</v>
      </c>
      <c r="I19" s="308"/>
      <c r="J19" s="309"/>
      <c r="K19" s="307" t="s">
        <v>56</v>
      </c>
      <c r="L19" s="308"/>
      <c r="M19" s="309"/>
      <c r="N19" s="307" t="s">
        <v>4</v>
      </c>
      <c r="O19" s="308"/>
      <c r="P19" s="308"/>
      <c r="Q19" s="307" t="s">
        <v>98</v>
      </c>
      <c r="R19" s="308"/>
      <c r="S19" s="309"/>
      <c r="T19" s="307" t="s">
        <v>90</v>
      </c>
      <c r="U19" s="308"/>
      <c r="V19" s="310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s="15" customFormat="1" x14ac:dyDescent="0.3">
      <c r="A20" s="162" t="s">
        <v>44</v>
      </c>
      <c r="B20" s="302">
        <f>IFERROR(VLOOKUP(A20,'2020 Report'!$A$3:$C$41,2,FALSE),"")</f>
        <v>2807</v>
      </c>
      <c r="C20" s="303"/>
      <c r="D20" s="304"/>
      <c r="E20" s="302">
        <f>IFERROR(VLOOKUP(A20,'2020 Report'!$A$3:$E$41,5,FALSE),"")</f>
        <v>51</v>
      </c>
      <c r="F20" s="303"/>
      <c r="G20" s="304"/>
      <c r="H20" s="302">
        <f>IFERROR(VLOOKUP(A20,'2020 Report'!$A$3:$H$41,8,FALSE),"")</f>
        <v>2074</v>
      </c>
      <c r="I20" s="303"/>
      <c r="J20" s="304"/>
      <c r="K20" s="302">
        <f>IFERROR(VLOOKUP(A20,'2020 Report'!$A$3:$K$41,11,FALSE),"")</f>
        <v>169</v>
      </c>
      <c r="L20" s="303"/>
      <c r="M20" s="304"/>
      <c r="N20" s="302">
        <f>IFERROR(VLOOKUP(A20,'2020 Report'!$A$3:$N$41,14,FALSE),"")</f>
        <v>668</v>
      </c>
      <c r="O20" s="303"/>
      <c r="P20" s="303"/>
      <c r="Q20" s="302">
        <f>IFERROR(VLOOKUP(A20,'2020 Report'!$A$3:$Q$41,17,FALSE),"")</f>
        <v>1484</v>
      </c>
      <c r="R20" s="303"/>
      <c r="S20" s="303"/>
      <c r="T20" s="299">
        <f>IFERROR(VLOOKUP(A20,'2020 Report'!$A$3:$S$41,19,FALSE),"")</f>
        <v>0.261132882080513</v>
      </c>
      <c r="U20" s="300"/>
      <c r="V20" s="305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115" ht="15.75" customHeight="1" x14ac:dyDescent="0.3">
      <c r="A21" s="162" t="s">
        <v>7</v>
      </c>
      <c r="B21" s="302">
        <f>IFERROR(VLOOKUP(A21,'2020 Report'!$A$3:$C$41,2,FALSE),"")</f>
        <v>34</v>
      </c>
      <c r="C21" s="303"/>
      <c r="D21" s="304"/>
      <c r="E21" s="302">
        <f>IFERROR(VLOOKUP(A21,'2020 Report'!$A$3:$E$41,5,FALSE),"")</f>
        <v>0</v>
      </c>
      <c r="F21" s="303"/>
      <c r="G21" s="304"/>
      <c r="H21" s="302">
        <f>IFERROR(VLOOKUP(A21,'2020 Report'!$A$3:$H$41,8,FALSE),"")</f>
        <v>33</v>
      </c>
      <c r="I21" s="303"/>
      <c r="J21" s="304"/>
      <c r="K21" s="302">
        <f>IFERROR(VLOOKUP(A21,'2020 Report'!$A$3:$K$41,11,FALSE),"")</f>
        <v>6</v>
      </c>
      <c r="L21" s="303"/>
      <c r="M21" s="304"/>
      <c r="N21" s="302">
        <f>IFERROR(VLOOKUP(A21,'2020 Report'!$A$3:$N$41,14,FALSE),"")</f>
        <v>3</v>
      </c>
      <c r="O21" s="303"/>
      <c r="P21" s="303"/>
      <c r="Q21" s="302">
        <f>IFERROR(VLOOKUP(A21,'2020 Report'!$A$3:$Q$41,17,FALSE),"")</f>
        <v>48</v>
      </c>
      <c r="R21" s="303"/>
      <c r="S21" s="303"/>
      <c r="T21" s="299">
        <f>IFERROR(VLOOKUP(A21,'2020 Report'!$A$3:$S$41,19,FALSE),"")</f>
        <v>2.9411764705882353E-2</v>
      </c>
      <c r="U21" s="300"/>
      <c r="V21" s="305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s="15" customFormat="1" x14ac:dyDescent="0.3">
      <c r="A22" s="162" t="s">
        <v>23</v>
      </c>
      <c r="B22" s="302">
        <f>IFERROR(VLOOKUP(A22,'2020 Report'!$A$3:$C$41,2,FALSE),"")</f>
        <v>322</v>
      </c>
      <c r="C22" s="303"/>
      <c r="D22" s="304"/>
      <c r="E22" s="302">
        <f>IFERROR(VLOOKUP(A22,'2020 Report'!$A$3:$E$41,5,FALSE),"")</f>
        <v>0</v>
      </c>
      <c r="F22" s="303"/>
      <c r="G22" s="304"/>
      <c r="H22" s="302">
        <f>IFERROR(VLOOKUP(A22,'2020 Report'!$A$3:$H$41,8,FALSE),"")</f>
        <v>191</v>
      </c>
      <c r="I22" s="303"/>
      <c r="J22" s="304"/>
      <c r="K22" s="302">
        <f>IFERROR(VLOOKUP(A22,'2020 Report'!$A$3:$K$41,11,FALSE),"")</f>
        <v>3</v>
      </c>
      <c r="L22" s="303"/>
      <c r="M22" s="304"/>
      <c r="N22" s="302">
        <f>IFERROR(VLOOKUP(A22,'2020 Report'!$A$3:$N$41,14,FALSE),"")</f>
        <v>54</v>
      </c>
      <c r="O22" s="303"/>
      <c r="P22" s="303"/>
      <c r="Q22" s="302">
        <f>IFERROR(VLOOKUP(A22,'2020 Report'!$A$3:$Q$41,17,FALSE),"")</f>
        <v>67</v>
      </c>
      <c r="R22" s="303"/>
      <c r="S22" s="303"/>
      <c r="T22" s="299">
        <f>IFERROR(VLOOKUP(A22,'2020 Report'!$A$3:$S$41,19,FALSE),"")</f>
        <v>0.40683229813664595</v>
      </c>
      <c r="U22" s="300"/>
      <c r="V22" s="305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</row>
    <row r="23" spans="1:115" x14ac:dyDescent="0.3">
      <c r="A23" s="162"/>
      <c r="B23" s="302" t="str">
        <f>IFERROR(VLOOKUP(A23,'2020 Report'!$A$3:$C$41,2,FALSE),"")</f>
        <v/>
      </c>
      <c r="C23" s="303"/>
      <c r="D23" s="304"/>
      <c r="E23" s="302" t="str">
        <f>IFERROR(VLOOKUP(A23,'2020 Report'!$A$3:$E$41,5,FALSE),"")</f>
        <v/>
      </c>
      <c r="F23" s="303"/>
      <c r="G23" s="304"/>
      <c r="H23" s="302" t="str">
        <f>IFERROR(VLOOKUP(A23,'2020 Report'!$A$3:$H$41,8,FALSE),"")</f>
        <v/>
      </c>
      <c r="I23" s="303"/>
      <c r="J23" s="304"/>
      <c r="K23" s="302" t="str">
        <f>IFERROR(VLOOKUP(A23,'2020 Report'!$A$3:$K$41,11,FALSE),"")</f>
        <v/>
      </c>
      <c r="L23" s="303"/>
      <c r="M23" s="304"/>
      <c r="N23" s="302" t="str">
        <f>IFERROR(VLOOKUP(A23,'2020 Report'!$A$3:$N$41,14,FALSE),"")</f>
        <v/>
      </c>
      <c r="O23" s="303"/>
      <c r="P23" s="303"/>
      <c r="Q23" s="302" t="str">
        <f>IFERROR(VLOOKUP(A23,'2020 Report'!$A$3:$Q$41,17,FALSE),"")</f>
        <v/>
      </c>
      <c r="R23" s="303"/>
      <c r="S23" s="303"/>
      <c r="T23" s="299" t="str">
        <f>IFERROR(VLOOKUP(A23,'2020 Report'!$A$3:$S$41,19,FALSE),"")</f>
        <v/>
      </c>
      <c r="U23" s="300"/>
      <c r="V23" s="305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1:115" s="15" customFormat="1" x14ac:dyDescent="0.3">
      <c r="A24" s="162"/>
      <c r="B24" s="302" t="str">
        <f>IFERROR(VLOOKUP(A24,'2020 Report'!$A$3:$C$41,2,FALSE),"")</f>
        <v/>
      </c>
      <c r="C24" s="303"/>
      <c r="D24" s="304"/>
      <c r="E24" s="302" t="str">
        <f>IFERROR(VLOOKUP(A24,'2020 Report'!$A$3:$E$41,5,FALSE),"")</f>
        <v/>
      </c>
      <c r="F24" s="303"/>
      <c r="G24" s="304"/>
      <c r="H24" s="302" t="str">
        <f>IFERROR(VLOOKUP(A24,'2020 Report'!$A$3:$H$41,8,FALSE),"")</f>
        <v/>
      </c>
      <c r="I24" s="303"/>
      <c r="J24" s="304"/>
      <c r="K24" s="302" t="str">
        <f>IFERROR(VLOOKUP(A24,'2020 Report'!$A$3:$K$41,11,FALSE),"")</f>
        <v/>
      </c>
      <c r="L24" s="303"/>
      <c r="M24" s="304"/>
      <c r="N24" s="302" t="str">
        <f>IFERROR(VLOOKUP(A24,'2020 Report'!$A$3:$N$41,14,FALSE),"")</f>
        <v/>
      </c>
      <c r="O24" s="303"/>
      <c r="P24" s="303"/>
      <c r="Q24" s="302" t="str">
        <f>IFERROR(VLOOKUP(A24,'2020 Report'!$A$3:$Q$41,17,FALSE),"")</f>
        <v/>
      </c>
      <c r="R24" s="303"/>
      <c r="S24" s="303"/>
      <c r="T24" s="299" t="str">
        <f>IFERROR(VLOOKUP(A24,'2020 Report'!$A$3:$S$41,19,FALSE),"")</f>
        <v/>
      </c>
      <c r="U24" s="300"/>
      <c r="V24" s="30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</row>
    <row r="25" spans="1:115" ht="15" thickBot="1" x14ac:dyDescent="0.35">
      <c r="A25" s="21" t="s">
        <v>45</v>
      </c>
      <c r="B25" s="293">
        <f>SUM(B20:B24)</f>
        <v>3163</v>
      </c>
      <c r="C25" s="294"/>
      <c r="D25" s="295"/>
      <c r="E25" s="293">
        <f>SUM(E20:E24)</f>
        <v>51</v>
      </c>
      <c r="F25" s="294"/>
      <c r="G25" s="295"/>
      <c r="H25" s="293">
        <f>SUM(H20:H24)</f>
        <v>2298</v>
      </c>
      <c r="I25" s="294"/>
      <c r="J25" s="295"/>
      <c r="K25" s="293">
        <f>SUM(K20:K24)</f>
        <v>178</v>
      </c>
      <c r="L25" s="294"/>
      <c r="M25" s="295"/>
      <c r="N25" s="293">
        <f>SUM(N20:N24)</f>
        <v>725</v>
      </c>
      <c r="O25" s="294"/>
      <c r="P25" s="294"/>
      <c r="Q25" s="296">
        <f>SUM(Q20:S24)</f>
        <v>1599</v>
      </c>
      <c r="R25" s="294"/>
      <c r="S25" s="295"/>
      <c r="T25" s="293"/>
      <c r="U25" s="294"/>
      <c r="V25" s="297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s="15" customFormat="1" ht="16.8" thickTop="1" thickBot="1" x14ac:dyDescent="0.35">
      <c r="A26" s="306" t="s">
        <v>99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160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</row>
    <row r="27" spans="1:115" ht="46.95" customHeight="1" thickTop="1" x14ac:dyDescent="0.3">
      <c r="A27" s="19" t="s">
        <v>0</v>
      </c>
      <c r="B27" s="307" t="s">
        <v>1</v>
      </c>
      <c r="C27" s="308"/>
      <c r="D27" s="309"/>
      <c r="E27" s="307" t="s">
        <v>2</v>
      </c>
      <c r="F27" s="308"/>
      <c r="G27" s="309"/>
      <c r="H27" s="307" t="s">
        <v>3</v>
      </c>
      <c r="I27" s="308"/>
      <c r="J27" s="309"/>
      <c r="K27" s="307" t="s">
        <v>56</v>
      </c>
      <c r="L27" s="308"/>
      <c r="M27" s="309"/>
      <c r="N27" s="307" t="s">
        <v>4</v>
      </c>
      <c r="O27" s="308"/>
      <c r="P27" s="308"/>
      <c r="Q27" s="307" t="s">
        <v>98</v>
      </c>
      <c r="R27" s="308"/>
      <c r="S27" s="309"/>
      <c r="T27" s="307" t="s">
        <v>90</v>
      </c>
      <c r="U27" s="308"/>
      <c r="V27" s="310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1:115" s="15" customFormat="1" ht="15" customHeight="1" x14ac:dyDescent="0.3">
      <c r="A28" s="162" t="s">
        <v>44</v>
      </c>
      <c r="B28" s="302">
        <f>IFERROR(VLOOKUP(A28,'2019 Report '!$A$3:$C$41,2,FALSE),"")</f>
        <v>2897</v>
      </c>
      <c r="C28" s="303"/>
      <c r="D28" s="304"/>
      <c r="E28" s="302">
        <f>IFERROR(VLOOKUP(A28,'2019 Report '!$A$3:$E$41,5,FALSE),"")</f>
        <v>128</v>
      </c>
      <c r="F28" s="303"/>
      <c r="G28" s="304"/>
      <c r="H28" s="302">
        <f>IFERROR(VLOOKUP(A28,'2019 Report '!$A$3:$H$41,8,FALSE),"")</f>
        <v>2008</v>
      </c>
      <c r="I28" s="303"/>
      <c r="J28" s="304"/>
      <c r="K28" s="302">
        <f>IFERROR(VLOOKUP(A28,'2019 Report '!$A$3:$K$41,11,FALSE),"")</f>
        <v>177</v>
      </c>
      <c r="L28" s="303"/>
      <c r="M28" s="304"/>
      <c r="N28" s="302">
        <f>IFERROR(VLOOKUP(A28,'2019 Report '!$A$3:$N$41,14,FALSE),"")</f>
        <v>679</v>
      </c>
      <c r="O28" s="303"/>
      <c r="P28" s="303"/>
      <c r="Q28" s="302">
        <f>IFERROR(VLOOKUP(A28,'2019 Report '!$A$3:$Q$41,17,FALSE),"")</f>
        <v>1721</v>
      </c>
      <c r="R28" s="303"/>
      <c r="S28" s="303"/>
      <c r="T28" s="299">
        <f>IFERROR(VLOOKUP(A28,'2019 Report '!$A$3:$S$41,19,FALSE),"")</f>
        <v>0.30686917500862959</v>
      </c>
      <c r="U28" s="300"/>
      <c r="V28" s="305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</row>
    <row r="29" spans="1:115" s="15" customFormat="1" x14ac:dyDescent="0.3">
      <c r="A29" s="162" t="s">
        <v>7</v>
      </c>
      <c r="B29" s="302">
        <f>IFERROR(VLOOKUP(A29,'2019 Report '!$A$3:$C$41,2,FALSE),"")</f>
        <v>56</v>
      </c>
      <c r="C29" s="303"/>
      <c r="D29" s="304"/>
      <c r="E29" s="302">
        <f>IFERROR(VLOOKUP(A29,'2019 Report '!$A$3:$E$41,5,FALSE),"")</f>
        <v>0</v>
      </c>
      <c r="F29" s="303"/>
      <c r="G29" s="304"/>
      <c r="H29" s="302">
        <f>IFERROR(VLOOKUP(A29,'2019 Report '!$A$3:$H$41,8,FALSE),"")</f>
        <v>54</v>
      </c>
      <c r="I29" s="303"/>
      <c r="J29" s="304"/>
      <c r="K29" s="302">
        <f>IFERROR(VLOOKUP(A29,'2019 Report '!$A$3:$K$41,11,FALSE),"")</f>
        <v>4</v>
      </c>
      <c r="L29" s="303"/>
      <c r="M29" s="304"/>
      <c r="N29" s="302">
        <f>IFERROR(VLOOKUP(A29,'2019 Report '!$A$3:$N$41,14,FALSE),"")</f>
        <v>5</v>
      </c>
      <c r="O29" s="303"/>
      <c r="P29" s="303"/>
      <c r="Q29" s="302">
        <f>IFERROR(VLOOKUP(A29,'2019 Report '!$A$3:$Q$41,17,FALSE),"")</f>
        <v>76</v>
      </c>
      <c r="R29" s="303"/>
      <c r="S29" s="303"/>
      <c r="T29" s="299">
        <f>IFERROR(VLOOKUP(A29,'2019 Report '!$A$3:$S$41,19,FALSE),"")</f>
        <v>3.5714285714285712E-2</v>
      </c>
      <c r="U29" s="300"/>
      <c r="V29" s="305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</row>
    <row r="30" spans="1:115" ht="14.25" customHeight="1" x14ac:dyDescent="0.3">
      <c r="A30" s="162" t="s">
        <v>9</v>
      </c>
      <c r="B30" s="302">
        <f>IFERROR(VLOOKUP(A30,'2019 Report '!$A$3:$C$41,2,FALSE),"")</f>
        <v>62</v>
      </c>
      <c r="C30" s="303"/>
      <c r="D30" s="304"/>
      <c r="E30" s="302">
        <f>IFERROR(VLOOKUP(A30,'2019 Report '!$A$3:$E$41,5,FALSE),"")</f>
        <v>0</v>
      </c>
      <c r="F30" s="303"/>
      <c r="G30" s="304"/>
      <c r="H30" s="302">
        <f>IFERROR(VLOOKUP(A30,'2019 Report '!$A$3:$H$41,8,FALSE),"")</f>
        <v>40</v>
      </c>
      <c r="I30" s="303"/>
      <c r="J30" s="304"/>
      <c r="K30" s="302">
        <f>IFERROR(VLOOKUP(A30,'2019 Report '!$A$3:$K$41,11,FALSE),"")</f>
        <v>22</v>
      </c>
      <c r="L30" s="303"/>
      <c r="M30" s="304"/>
      <c r="N30" s="302">
        <f>IFERROR(VLOOKUP(A30,'2019 Report '!$A$3:$N$41,14,FALSE),"")</f>
        <v>4</v>
      </c>
      <c r="O30" s="303"/>
      <c r="P30" s="303"/>
      <c r="Q30" s="302">
        <f>IFERROR(VLOOKUP(A30,'2019 Report '!$A$3:$Q$41,17,FALSE),"")</f>
        <v>94</v>
      </c>
      <c r="R30" s="303"/>
      <c r="S30" s="303"/>
      <c r="T30" s="299">
        <f>IFERROR(VLOOKUP(A30,'2019 Report '!$A$3:$S$41,19,FALSE),"")</f>
        <v>0.35483870967741937</v>
      </c>
      <c r="U30" s="300"/>
      <c r="V30" s="305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1:115" s="15" customFormat="1" x14ac:dyDescent="0.3">
      <c r="A31" s="162" t="s">
        <v>10</v>
      </c>
      <c r="B31" s="302">
        <f>IFERROR(VLOOKUP(A31,'2019 Report '!$A$3:$C$41,2,FALSE),"")</f>
        <v>1017</v>
      </c>
      <c r="C31" s="303"/>
      <c r="D31" s="304"/>
      <c r="E31" s="302">
        <f>IFERROR(VLOOKUP(A31,'2019 Report '!$A$3:$E$41,5,FALSE),"")</f>
        <v>0</v>
      </c>
      <c r="F31" s="303"/>
      <c r="G31" s="304"/>
      <c r="H31" s="302">
        <f>IFERROR(VLOOKUP(A31,'2019 Report '!$A$3:$H$41,8,FALSE),"")</f>
        <v>405</v>
      </c>
      <c r="I31" s="303"/>
      <c r="J31" s="304"/>
      <c r="K31" s="302">
        <f>IFERROR(VLOOKUP(A31,'2019 Report '!$A$3:$K$41,11,FALSE),"")</f>
        <v>9</v>
      </c>
      <c r="L31" s="303"/>
      <c r="M31" s="304"/>
      <c r="N31" s="302">
        <f>IFERROR(VLOOKUP(A31,'2019 Report '!$A$3:$N$41,14,FALSE),"")</f>
        <v>226</v>
      </c>
      <c r="O31" s="303"/>
      <c r="P31" s="303"/>
      <c r="Q31" s="302">
        <f>IFERROR(VLOOKUP(A31,'2019 Report '!$A$3:$Q$41,17,FALSE),"")</f>
        <v>468</v>
      </c>
      <c r="R31" s="303"/>
      <c r="S31" s="303"/>
      <c r="T31" s="299">
        <f>IFERROR(VLOOKUP(A31,'2019 Report '!$A$3:$S$41,19,FALSE),"")</f>
        <v>0.60176991150442483</v>
      </c>
      <c r="U31" s="300"/>
      <c r="V31" s="305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</row>
    <row r="32" spans="1:115" x14ac:dyDescent="0.3">
      <c r="A32" s="162" t="s">
        <v>23</v>
      </c>
      <c r="B32" s="302">
        <f>IFERROR(VLOOKUP(A32,'2019 Report '!$A$3:$C$41,2,FALSE),"")</f>
        <v>298</v>
      </c>
      <c r="C32" s="303"/>
      <c r="D32" s="304"/>
      <c r="E32" s="302">
        <f>IFERROR(VLOOKUP(A32,'2019 Report '!$A$3:$E$41,5,FALSE),"")</f>
        <v>0</v>
      </c>
      <c r="F32" s="303"/>
      <c r="G32" s="304"/>
      <c r="H32" s="302">
        <f>IFERROR(VLOOKUP(A32,'2019 Report '!$A$3:$H$41,8,FALSE),"")</f>
        <v>183</v>
      </c>
      <c r="I32" s="303"/>
      <c r="J32" s="304"/>
      <c r="K32" s="302">
        <f>IFERROR(VLOOKUP(A32,'2019 Report '!$A$3:$K$41,11,FALSE),"")</f>
        <v>10</v>
      </c>
      <c r="L32" s="303"/>
      <c r="M32" s="304"/>
      <c r="N32" s="302">
        <f>IFERROR(VLOOKUP(A32,'2019 Report '!$A$3:$N$41,14,FALSE),"")</f>
        <v>6</v>
      </c>
      <c r="O32" s="303"/>
      <c r="P32" s="303"/>
      <c r="Q32" s="302">
        <f>IFERROR(VLOOKUP(A32,'2019 Report '!$A$3:$Q$41,17,FALSE),"")</f>
        <v>48</v>
      </c>
      <c r="R32" s="303"/>
      <c r="S32" s="303"/>
      <c r="T32" s="299">
        <f>IFERROR(VLOOKUP(A32,'2019 Report '!$A$3:$S$41,19,FALSE),"")</f>
        <v>0.38590604026845637</v>
      </c>
      <c r="U32" s="300"/>
      <c r="V32" s="305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s="15" customFormat="1" ht="15" thickBot="1" x14ac:dyDescent="0.35">
      <c r="A33" s="21" t="s">
        <v>45</v>
      </c>
      <c r="B33" s="293">
        <f>SUM(B28:B32)</f>
        <v>4330</v>
      </c>
      <c r="C33" s="294"/>
      <c r="D33" s="295"/>
      <c r="E33" s="293">
        <f>SUM(E28:E32)</f>
        <v>128</v>
      </c>
      <c r="F33" s="294"/>
      <c r="G33" s="295"/>
      <c r="H33" s="293">
        <f>SUM(H28:H32)</f>
        <v>2690</v>
      </c>
      <c r="I33" s="294"/>
      <c r="J33" s="295"/>
      <c r="K33" s="293">
        <f>SUM(K28:K32)</f>
        <v>222</v>
      </c>
      <c r="L33" s="294"/>
      <c r="M33" s="295"/>
      <c r="N33" s="293">
        <f>SUM(N28:N32)</f>
        <v>920</v>
      </c>
      <c r="O33" s="294"/>
      <c r="P33" s="294"/>
      <c r="Q33" s="296">
        <f>SUM(Q28:S32)</f>
        <v>2407</v>
      </c>
      <c r="R33" s="294"/>
      <c r="S33" s="295"/>
      <c r="T33" s="293"/>
      <c r="U33" s="294"/>
      <c r="V33" s="29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</row>
    <row r="34" spans="1:115" ht="15.6" thickTop="1" thickBot="1" x14ac:dyDescent="0.35">
      <c r="A34" s="328" t="s">
        <v>58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s="15" customFormat="1" ht="46.95" customHeight="1" thickTop="1" x14ac:dyDescent="0.3">
      <c r="A35" s="19" t="s">
        <v>0</v>
      </c>
      <c r="B35" s="307" t="s">
        <v>1</v>
      </c>
      <c r="C35" s="308"/>
      <c r="D35" s="309"/>
      <c r="E35" s="307" t="s">
        <v>2</v>
      </c>
      <c r="F35" s="308"/>
      <c r="G35" s="309"/>
      <c r="H35" s="307" t="s">
        <v>3</v>
      </c>
      <c r="I35" s="308"/>
      <c r="J35" s="309"/>
      <c r="K35" s="307" t="s">
        <v>56</v>
      </c>
      <c r="L35" s="308"/>
      <c r="M35" s="309"/>
      <c r="N35" s="307" t="s">
        <v>4</v>
      </c>
      <c r="O35" s="308"/>
      <c r="P35" s="308"/>
      <c r="Q35" s="307" t="s">
        <v>90</v>
      </c>
      <c r="R35" s="308"/>
      <c r="S35" s="310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</row>
    <row r="36" spans="1:115" x14ac:dyDescent="0.3">
      <c r="A36" s="162" t="s">
        <v>44</v>
      </c>
      <c r="B36" s="302">
        <f>IFERROR(VLOOKUP(A36,'2018 Report'!A3:C41,2,FALSE),"")</f>
        <v>3454</v>
      </c>
      <c r="C36" s="303"/>
      <c r="D36" s="304"/>
      <c r="E36" s="302">
        <f>IFERROR(VLOOKUP(A36,'2018 Report'!A3:E41,5,FALSE),"")</f>
        <v>92</v>
      </c>
      <c r="F36" s="303"/>
      <c r="G36" s="304"/>
      <c r="H36" s="302">
        <f>IFERROR(VLOOKUP(A36,'2018 Report'!A3:N41,8,FALSE),"")</f>
        <v>2371</v>
      </c>
      <c r="I36" s="303"/>
      <c r="J36" s="304"/>
      <c r="K36" s="302">
        <f>IFERROR(VLOOKUP(A36,'2018 Report'!A3:N41,11,FALSE),"")</f>
        <v>182</v>
      </c>
      <c r="L36" s="303"/>
      <c r="M36" s="304"/>
      <c r="N36" s="302">
        <f>IFERROR(VLOOKUP(A36,'2018 Report'!A3:N41,14,FALSE),"")</f>
        <v>627</v>
      </c>
      <c r="O36" s="303"/>
      <c r="P36" s="303"/>
      <c r="Q36" s="299">
        <f>IFERROR(VLOOKUP(A36,'2018 Report'!A3:R41,18,FALSE),"")</f>
        <v>0.31354950781702373</v>
      </c>
      <c r="R36" s="300"/>
      <c r="S36" s="305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s="15" customFormat="1" ht="16.2" customHeight="1" x14ac:dyDescent="0.3">
      <c r="A37" s="162" t="s">
        <v>7</v>
      </c>
      <c r="B37" s="302">
        <f>IFERROR(VLOOKUP(A37,'2018 Report'!A3:C41,2,FALSE),"")</f>
        <v>93</v>
      </c>
      <c r="C37" s="303"/>
      <c r="D37" s="304"/>
      <c r="E37" s="302">
        <f>IFERROR(VLOOKUP(A37,'2018 Report'!A3:E41,5,FALSE),"")</f>
        <v>3</v>
      </c>
      <c r="F37" s="303"/>
      <c r="G37" s="304"/>
      <c r="H37" s="302">
        <f>IFERROR(VLOOKUP(A37,'2018 Report'!A3:N41,8,FALSE),"")</f>
        <v>87</v>
      </c>
      <c r="I37" s="303"/>
      <c r="J37" s="304"/>
      <c r="K37" s="302">
        <f>IFERROR(VLOOKUP(A37,'2018 Report'!A3:N41,11,FALSE),"")</f>
        <v>6</v>
      </c>
      <c r="L37" s="303"/>
      <c r="M37" s="304"/>
      <c r="N37" s="302">
        <f>IFERROR(VLOOKUP(A37,'2018 Report'!A3:N41,14,FALSE),"")</f>
        <v>6</v>
      </c>
      <c r="O37" s="303"/>
      <c r="P37" s="303"/>
      <c r="Q37" s="299">
        <f>IFERROR(VLOOKUP(A37,'2018 Report'!A3:R41,18,FALSE),"")</f>
        <v>6.4516129032258063E-2</v>
      </c>
      <c r="R37" s="300"/>
      <c r="S37" s="305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</row>
    <row r="38" spans="1:115" x14ac:dyDescent="0.3">
      <c r="A38" s="162" t="s">
        <v>9</v>
      </c>
      <c r="B38" s="302">
        <f>IFERROR(VLOOKUP(A38,'2018 Report'!A3:C41,2,FALSE),"")</f>
        <v>71</v>
      </c>
      <c r="C38" s="303"/>
      <c r="D38" s="304"/>
      <c r="E38" s="302">
        <f>IFERROR(VLOOKUP(A38,'2018 Report'!A3:E41,5,FALSE),"")</f>
        <v>0</v>
      </c>
      <c r="F38" s="303"/>
      <c r="G38" s="304"/>
      <c r="H38" s="302">
        <f>IFERROR(VLOOKUP(A38,'2018 Report'!A3:N41,8,FALSE),"")</f>
        <v>48</v>
      </c>
      <c r="I38" s="303"/>
      <c r="J38" s="304"/>
      <c r="K38" s="302">
        <f>IFERROR(VLOOKUP(A38,'2018 Report'!A3:N41,11,FALSE),"")</f>
        <v>11</v>
      </c>
      <c r="L38" s="303"/>
      <c r="M38" s="304"/>
      <c r="N38" s="302">
        <f>IFERROR(VLOOKUP(A38,'2018 Report'!A3:N41,14,FALSE),"")</f>
        <v>7</v>
      </c>
      <c r="O38" s="303"/>
      <c r="P38" s="303"/>
      <c r="Q38" s="299">
        <f>IFERROR(VLOOKUP(A38,'2018 Report'!A3:R41,18,FALSE),"")</f>
        <v>0.323943661971831</v>
      </c>
      <c r="R38" s="300"/>
      <c r="S38" s="305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s="15" customFormat="1" ht="13.5" customHeight="1" x14ac:dyDescent="0.3">
      <c r="A39" s="162" t="s">
        <v>10</v>
      </c>
      <c r="B39" s="302">
        <f>IFERROR(VLOOKUP(A39,'2018 Report'!A3:C41,2,FALSE),"")</f>
        <v>932</v>
      </c>
      <c r="C39" s="303"/>
      <c r="D39" s="304"/>
      <c r="E39" s="302">
        <f>IFERROR(VLOOKUP(A39,'2018 Report'!A3:E41,5,FALSE),"")</f>
        <v>1</v>
      </c>
      <c r="F39" s="303"/>
      <c r="G39" s="304"/>
      <c r="H39" s="302">
        <f>IFERROR(VLOOKUP(A39,'2018 Report'!A3:N41,8,FALSE),"")</f>
        <v>280</v>
      </c>
      <c r="I39" s="303"/>
      <c r="J39" s="304"/>
      <c r="K39" s="302">
        <f>IFERROR(VLOOKUP(A39,'2018 Report'!A3:N41,11,FALSE),"")</f>
        <v>21</v>
      </c>
      <c r="L39" s="303"/>
      <c r="M39" s="304"/>
      <c r="N39" s="302">
        <f>IFERROR(VLOOKUP(A39,'2018 Report'!A3:N41,14,FALSE),"")</f>
        <v>5</v>
      </c>
      <c r="O39" s="303"/>
      <c r="P39" s="303"/>
      <c r="Q39" s="299">
        <f>IFERROR(VLOOKUP(A39,'2018 Report'!A3:R41,18,FALSE),"")</f>
        <v>0.69957081545064381</v>
      </c>
      <c r="R39" s="300"/>
      <c r="S39" s="305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</row>
    <row r="40" spans="1:115" x14ac:dyDescent="0.3">
      <c r="A40" s="162" t="s">
        <v>36</v>
      </c>
      <c r="B40" s="302">
        <f>IFERROR(VLOOKUP(A40,'2018 Report'!A3:C41,2,FALSE),"")</f>
        <v>193</v>
      </c>
      <c r="C40" s="303"/>
      <c r="D40" s="304"/>
      <c r="E40" s="302">
        <f>IFERROR(VLOOKUP(A40,'2018 Report'!A3:E41,5,FALSE),"")</f>
        <v>0</v>
      </c>
      <c r="F40" s="303"/>
      <c r="G40" s="304"/>
      <c r="H40" s="302">
        <f>IFERROR(VLOOKUP(A40,'2018 Report'!A3:N41,8,FALSE),"")</f>
        <v>87</v>
      </c>
      <c r="I40" s="303"/>
      <c r="J40" s="304"/>
      <c r="K40" s="302">
        <f>IFERROR(VLOOKUP(A40,'2018 Report'!A3:N41,11,FALSE),"")</f>
        <v>50</v>
      </c>
      <c r="L40" s="303"/>
      <c r="M40" s="304"/>
      <c r="N40" s="302">
        <f>IFERROR(VLOOKUP(A40,'2018 Report'!A3:N41,14,FALSE),"")</f>
        <v>32</v>
      </c>
      <c r="O40" s="303"/>
      <c r="P40" s="303"/>
      <c r="Q40" s="299">
        <f>IFERROR(VLOOKUP(A40,'2018 Report'!A3:R41,18,FALSE),"")</f>
        <v>0.54922279792746109</v>
      </c>
      <c r="R40" s="300"/>
      <c r="S40" s="305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s="15" customFormat="1" ht="15" thickBot="1" x14ac:dyDescent="0.35">
      <c r="A41" s="21" t="s">
        <v>45</v>
      </c>
      <c r="B41" s="293">
        <f>SUM(B36:B40)</f>
        <v>4743</v>
      </c>
      <c r="C41" s="294"/>
      <c r="D41" s="295"/>
      <c r="E41" s="293">
        <f>SUM(E36:E40)</f>
        <v>96</v>
      </c>
      <c r="F41" s="294"/>
      <c r="G41" s="295"/>
      <c r="H41" s="293">
        <f>SUM(H36:H40)</f>
        <v>2873</v>
      </c>
      <c r="I41" s="294"/>
      <c r="J41" s="295"/>
      <c r="K41" s="293">
        <f>SUM(K36:K40)</f>
        <v>270</v>
      </c>
      <c r="L41" s="294"/>
      <c r="M41" s="295"/>
      <c r="N41" s="293">
        <f>SUM(N36:N40)</f>
        <v>677</v>
      </c>
      <c r="O41" s="294"/>
      <c r="P41" s="294"/>
      <c r="Q41" s="293"/>
      <c r="R41" s="294"/>
      <c r="S41" s="29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</row>
    <row r="42" spans="1:115" ht="10.199999999999999" customHeight="1" thickTop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s="15" customFormat="1" ht="15" thickBot="1" x14ac:dyDescent="0.35">
      <c r="A43" s="317" t="s">
        <v>59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</row>
    <row r="44" spans="1:115" ht="51.6" customHeight="1" thickTop="1" x14ac:dyDescent="0.3">
      <c r="A44" s="19" t="s">
        <v>0</v>
      </c>
      <c r="B44" s="307" t="s">
        <v>1</v>
      </c>
      <c r="C44" s="308"/>
      <c r="D44" s="309"/>
      <c r="E44" s="307" t="s">
        <v>2</v>
      </c>
      <c r="F44" s="308"/>
      <c r="G44" s="309"/>
      <c r="H44" s="307" t="s">
        <v>3</v>
      </c>
      <c r="I44" s="308"/>
      <c r="J44" s="309"/>
      <c r="K44" s="307" t="s">
        <v>56</v>
      </c>
      <c r="L44" s="308"/>
      <c r="M44" s="309"/>
      <c r="N44" s="307" t="s">
        <v>4</v>
      </c>
      <c r="O44" s="308"/>
      <c r="P44" s="308"/>
      <c r="Q44" s="307" t="s">
        <v>90</v>
      </c>
      <c r="R44" s="308"/>
      <c r="S44" s="310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s="15" customFormat="1" x14ac:dyDescent="0.3">
      <c r="A45" s="162" t="s">
        <v>44</v>
      </c>
      <c r="B45" s="302">
        <f>IFERROR(VLOOKUP(A45,'2017 Report'!A3:C41,2,FALSE),"")</f>
        <v>2995</v>
      </c>
      <c r="C45" s="303"/>
      <c r="D45" s="304"/>
      <c r="E45" s="176">
        <f>IFERROR(VLOOKUP(A45,'2017 Report'!A3:E41,4,FALSE),"")</f>
        <v>533</v>
      </c>
      <c r="F45" s="177"/>
      <c r="G45" s="178"/>
      <c r="H45" s="302">
        <f>IFERROR(VLOOKUP(A45,'2017 Report'!A3:F41,6,FALSE),"")</f>
        <v>1789</v>
      </c>
      <c r="I45" s="303"/>
      <c r="J45" s="304"/>
      <c r="K45" s="302">
        <f>IFERROR(VLOOKUP(A45,'2017 Report'!A3:H41,8,FALSE),"")</f>
        <v>200</v>
      </c>
      <c r="L45" s="303"/>
      <c r="M45" s="304"/>
      <c r="N45" s="302">
        <f>IFERROR(VLOOKUP(A45,'2017 Report'!A3:K41,10,FALSE),"")</f>
        <v>327</v>
      </c>
      <c r="O45" s="303"/>
      <c r="P45" s="303"/>
      <c r="Q45" s="299">
        <f>IFERROR(VLOOKUP(A45,'2017 Report'!A3:M41,13,FALSE),"")</f>
        <v>0.40267111853088483</v>
      </c>
      <c r="R45" s="300"/>
      <c r="S45" s="305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</row>
    <row r="46" spans="1:115" s="17" customFormat="1" ht="13.95" customHeight="1" x14ac:dyDescent="0.3">
      <c r="A46" s="162"/>
      <c r="B46" s="302" t="str">
        <f>IFERROR(VLOOKUP(A46,'2017 Report'!A3:C41,2,FALSE),"")</f>
        <v/>
      </c>
      <c r="C46" s="303"/>
      <c r="D46" s="304"/>
      <c r="E46" s="302" t="str">
        <f>IFERROR(VLOOKUP(A46,'2017 Report'!A3:E41,4,FALSE),"")</f>
        <v/>
      </c>
      <c r="F46" s="303"/>
      <c r="G46" s="304"/>
      <c r="H46" s="302" t="str">
        <f>IFERROR(VLOOKUP(A46,'2017 Report'!A3:F41,6,FALSE),"")</f>
        <v/>
      </c>
      <c r="I46" s="303"/>
      <c r="J46" s="304"/>
      <c r="K46" s="302" t="str">
        <f>IFERROR(VLOOKUP(A46,'2017 Report'!A3:H41,8,FALSE),"")</f>
        <v/>
      </c>
      <c r="L46" s="303"/>
      <c r="M46" s="304"/>
      <c r="N46" s="302" t="str">
        <f>IFERROR(VLOOKUP(A46,'2017 Report'!A3:K41,10,FALSE),"")</f>
        <v/>
      </c>
      <c r="O46" s="303"/>
      <c r="P46" s="303"/>
      <c r="Q46" s="299" t="str">
        <f>IFERROR(VLOOKUP(A46,'2017 Report'!A3:M41,13,FALSE),"")</f>
        <v/>
      </c>
      <c r="R46" s="300"/>
      <c r="S46" s="305"/>
    </row>
    <row r="47" spans="1:115" s="17" customFormat="1" hidden="1" x14ac:dyDescent="0.3">
      <c r="A47" s="162"/>
      <c r="B47" s="302" t="str">
        <f>IFERROR(VLOOKUP(A47,'2017 Report'!A3:C41,2,FALSE),"")</f>
        <v/>
      </c>
      <c r="C47" s="303"/>
      <c r="D47" s="304"/>
      <c r="E47" s="302" t="str">
        <f>IFERROR(VLOOKUP(A47,'2017 Report'!A3:E41,4,FALSE),"")</f>
        <v/>
      </c>
      <c r="F47" s="303"/>
      <c r="G47" s="304"/>
      <c r="H47" s="302" t="str">
        <f>IFERROR(VLOOKUP(A47,'2017 Report'!A3:F41,6,FALSE),"")</f>
        <v/>
      </c>
      <c r="I47" s="303"/>
      <c r="J47" s="304"/>
      <c r="K47" s="302" t="str">
        <f>IFERROR(VLOOKUP(A47,'2017 Report'!A3:H41,8,FALSE),"")</f>
        <v/>
      </c>
      <c r="L47" s="303"/>
      <c r="M47" s="304"/>
      <c r="N47" s="302" t="str">
        <f>IFERROR(VLOOKUP(A47,'2017 Report'!A3:K41,10,FALSE),"")</f>
        <v/>
      </c>
      <c r="O47" s="303"/>
      <c r="P47" s="303"/>
      <c r="Q47" s="299" t="str">
        <f>IFERROR(VLOOKUP(A47,'2017 Report'!A3:M41,13,FALSE),"")</f>
        <v/>
      </c>
      <c r="R47" s="300"/>
      <c r="S47" s="305"/>
    </row>
    <row r="48" spans="1:115" s="17" customFormat="1" ht="16.5" hidden="1" customHeight="1" thickTop="1" thickBot="1" x14ac:dyDescent="0.35">
      <c r="A48" s="162"/>
      <c r="B48" s="302" t="str">
        <f>IFERROR(VLOOKUP(A48,'2017 Report'!A3:C41,2,FALSE),"")</f>
        <v/>
      </c>
      <c r="C48" s="303"/>
      <c r="D48" s="304"/>
      <c r="E48" s="302" t="str">
        <f>IFERROR(VLOOKUP(A48,'2017 Report'!A3:E41,4,FALSE),"")</f>
        <v/>
      </c>
      <c r="F48" s="303"/>
      <c r="G48" s="304"/>
      <c r="H48" s="302" t="str">
        <f>IFERROR(VLOOKUP(A48,'2017 Report'!A3:F41,6,FALSE),"")</f>
        <v/>
      </c>
      <c r="I48" s="303"/>
      <c r="J48" s="304"/>
      <c r="K48" s="302" t="str">
        <f>IFERROR(VLOOKUP(A48,'2017 Report'!A3:H41,8,FALSE),"")</f>
        <v/>
      </c>
      <c r="L48" s="303"/>
      <c r="M48" s="304"/>
      <c r="N48" s="302" t="str">
        <f>IFERROR(VLOOKUP(A48,'2017 Report'!A3:K41,10,FALSE),"")</f>
        <v/>
      </c>
      <c r="O48" s="303"/>
      <c r="P48" s="303"/>
      <c r="Q48" s="299" t="str">
        <f>IFERROR(VLOOKUP(A48,'2017 Report'!A3:M41,13,FALSE),"")</f>
        <v/>
      </c>
      <c r="R48" s="300"/>
      <c r="S48" s="305"/>
    </row>
    <row r="49" spans="1:115" s="15" customFormat="1" ht="57" hidden="1" customHeight="1" thickTop="1" x14ac:dyDescent="0.3">
      <c r="A49" s="162"/>
      <c r="B49" s="302" t="str">
        <f>IFERROR(VLOOKUP(A49,'2017 Report'!A3:C41,2,FALSE),"")</f>
        <v/>
      </c>
      <c r="C49" s="303"/>
      <c r="D49" s="304"/>
      <c r="E49" s="302" t="str">
        <f>IFERROR(VLOOKUP(A49,'2017 Report'!A3:E41,4,FALSE),"")</f>
        <v/>
      </c>
      <c r="F49" s="303"/>
      <c r="G49" s="304"/>
      <c r="H49" s="302" t="str">
        <f>IFERROR(VLOOKUP(A49,'2017 Report'!A3:F41,6,FALSE),"")</f>
        <v/>
      </c>
      <c r="I49" s="303"/>
      <c r="J49" s="304"/>
      <c r="K49" s="302" t="str">
        <f>IFERROR(VLOOKUP(A49,'2017 Report'!A3:H41,8,FALSE),"")</f>
        <v/>
      </c>
      <c r="L49" s="303"/>
      <c r="M49" s="304"/>
      <c r="N49" s="302" t="str">
        <f>IFERROR(VLOOKUP(A49,'2017 Report'!A3:K41,10,FALSE),"")</f>
        <v/>
      </c>
      <c r="O49" s="303"/>
      <c r="P49" s="303"/>
      <c r="Q49" s="299" t="str">
        <f>IFERROR(VLOOKUP(A49,'2017 Report'!A3:M41,13,FALSE),"")</f>
        <v/>
      </c>
      <c r="R49" s="300"/>
      <c r="S49" s="305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</row>
    <row r="50" spans="1:115" ht="15" hidden="1" thickBot="1" x14ac:dyDescent="0.35">
      <c r="A50" s="21" t="s">
        <v>45</v>
      </c>
      <c r="B50" s="293">
        <f>SUM(B45:B49)</f>
        <v>2995</v>
      </c>
      <c r="C50" s="294"/>
      <c r="D50" s="295"/>
      <c r="E50" s="293">
        <f>SUM(E45:E49)</f>
        <v>533</v>
      </c>
      <c r="F50" s="294"/>
      <c r="G50" s="295"/>
      <c r="H50" s="293">
        <f>SUM(H45:H49)</f>
        <v>1789</v>
      </c>
      <c r="I50" s="294"/>
      <c r="J50" s="295"/>
      <c r="K50" s="293">
        <f>SUM(K45:K49)</f>
        <v>200</v>
      </c>
      <c r="L50" s="294"/>
      <c r="M50" s="295"/>
      <c r="N50" s="293">
        <f>SUM(N45:N49)</f>
        <v>327</v>
      </c>
      <c r="O50" s="294"/>
      <c r="P50" s="294"/>
      <c r="Q50" s="293"/>
      <c r="R50" s="294"/>
      <c r="S50" s="297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s="15" customFormat="1" hidden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</row>
    <row r="52" spans="1:115" ht="15" hidden="1" thickBot="1" x14ac:dyDescent="0.35">
      <c r="A52" s="317" t="s">
        <v>71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  <row r="53" spans="1:115" s="15" customFormat="1" ht="15" hidden="1" thickTop="1" x14ac:dyDescent="0.3">
      <c r="A53" s="19" t="s">
        <v>0</v>
      </c>
      <c r="B53" s="307" t="s">
        <v>1</v>
      </c>
      <c r="C53" s="308"/>
      <c r="D53" s="309"/>
      <c r="E53" s="307" t="s">
        <v>2</v>
      </c>
      <c r="F53" s="308"/>
      <c r="G53" s="309"/>
      <c r="H53" s="307" t="s">
        <v>3</v>
      </c>
      <c r="I53" s="308"/>
      <c r="J53" s="309"/>
      <c r="K53" s="307" t="s">
        <v>56</v>
      </c>
      <c r="L53" s="308"/>
      <c r="M53" s="309"/>
      <c r="N53" s="307" t="s">
        <v>4</v>
      </c>
      <c r="O53" s="308"/>
      <c r="P53" s="308"/>
      <c r="Q53" s="307" t="s">
        <v>90</v>
      </c>
      <c r="R53" s="308"/>
      <c r="S53" s="310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</row>
    <row r="54" spans="1:115" s="7" customFormat="1" hidden="1" x14ac:dyDescent="0.3">
      <c r="A54" s="162"/>
      <c r="B54" s="244" t="str">
        <f>IFERROR(VLOOKUP(A54,'2016 Report'!A3:C41,2,FALSE),"")</f>
        <v/>
      </c>
      <c r="C54" s="245"/>
      <c r="D54" s="246"/>
      <c r="E54" s="244" t="str">
        <f>IFERROR(VLOOKUP(A54,'2016 Report'!A3:E41,4,FALSE),"")</f>
        <v/>
      </c>
      <c r="F54" s="245"/>
      <c r="G54" s="246"/>
      <c r="H54" s="244" t="str">
        <f>IFERROR(VLOOKUP(A54,'2016 Report'!A3:F41,6,FALSE),"")</f>
        <v/>
      </c>
      <c r="I54" s="245"/>
      <c r="J54" s="246"/>
      <c r="K54" s="244" t="str">
        <f>IFERROR(VLOOKUP(A54,'2016 Report'!A3:H41,8,FALSE),"")</f>
        <v/>
      </c>
      <c r="L54" s="245"/>
      <c r="M54" s="246"/>
      <c r="N54" s="244" t="str">
        <f>IFERROR(VLOOKUP(A54,'2016 Report'!A3:K41,10,FALSE),"")</f>
        <v/>
      </c>
      <c r="O54" s="245"/>
      <c r="P54" s="245"/>
      <c r="Q54" s="299" t="str">
        <f>IFERROR(VLOOKUP(A54,'2016 Report'!A3:M41,13,FALSE),"")</f>
        <v/>
      </c>
      <c r="R54" s="300"/>
      <c r="S54" s="305"/>
      <c r="T54" s="17"/>
      <c r="U54" s="17"/>
      <c r="V54" s="17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</row>
    <row r="55" spans="1:115" s="17" customFormat="1" hidden="1" x14ac:dyDescent="0.3">
      <c r="A55" s="162"/>
      <c r="B55" s="244" t="str">
        <f>IFERROR(VLOOKUP(A55,'2016 Report'!A3:C41,2,FALSE),"")</f>
        <v/>
      </c>
      <c r="C55" s="245"/>
      <c r="D55" s="246"/>
      <c r="E55" s="244" t="str">
        <f>IFERROR(VLOOKUP(A55,'2016 Report'!A3:E41,4,FALSE),"")</f>
        <v/>
      </c>
      <c r="F55" s="245"/>
      <c r="G55" s="246"/>
      <c r="H55" s="244" t="str">
        <f>IFERROR(VLOOKUP(A55,'2016 Report'!A3:F41,6,FALSE),"")</f>
        <v/>
      </c>
      <c r="I55" s="245"/>
      <c r="J55" s="246"/>
      <c r="K55" s="244" t="str">
        <f>IFERROR(VLOOKUP(A55,'2016 Report'!A3:H41,8,FALSE),"")</f>
        <v/>
      </c>
      <c r="L55" s="245"/>
      <c r="M55" s="246"/>
      <c r="N55" s="244" t="str">
        <f>IFERROR(VLOOKUP(A55,'2016 Report'!A3:K41,10,FALSE),"")</f>
        <v/>
      </c>
      <c r="O55" s="245"/>
      <c r="P55" s="245"/>
      <c r="Q55" s="299" t="str">
        <f>IFERROR(VLOOKUP(A55,'2016 Report'!A3:M41,13,FALSE),"")</f>
        <v/>
      </c>
      <c r="R55" s="300"/>
      <c r="S55" s="305"/>
    </row>
    <row r="56" spans="1:115" s="17" customFormat="1" hidden="1" x14ac:dyDescent="0.3">
      <c r="A56" s="162"/>
      <c r="B56" s="244" t="str">
        <f>IFERROR(VLOOKUP(A56,'2016 Report'!A3:C41,2,FALSE),"")</f>
        <v/>
      </c>
      <c r="C56" s="245"/>
      <c r="D56" s="246"/>
      <c r="E56" s="244" t="str">
        <f>IFERROR(VLOOKUP(A56,'2016 Report'!A3:E41,4,FALSE),"")</f>
        <v/>
      </c>
      <c r="F56" s="245"/>
      <c r="G56" s="246"/>
      <c r="H56" s="244" t="str">
        <f>IFERROR(VLOOKUP(A56,'2016 Report'!A3:F41,6,FALSE),"")</f>
        <v/>
      </c>
      <c r="I56" s="245"/>
      <c r="J56" s="246"/>
      <c r="K56" s="244" t="str">
        <f>IFERROR(VLOOKUP(A56,'2016 Report'!A3:H41,8,FALSE),"")</f>
        <v/>
      </c>
      <c r="L56" s="245"/>
      <c r="M56" s="246"/>
      <c r="N56" s="244" t="str">
        <f>IFERROR(VLOOKUP(A56,'2016 Report'!A3:K41,10,FALSE),"")</f>
        <v/>
      </c>
      <c r="O56" s="245"/>
      <c r="P56" s="245"/>
      <c r="Q56" s="299" t="str">
        <f>IFERROR(VLOOKUP(A56,'2016 Report'!A3:M41,13,FALSE),"")</f>
        <v/>
      </c>
      <c r="R56" s="300"/>
      <c r="S56" s="305"/>
    </row>
    <row r="57" spans="1:115" s="17" customFormat="1" x14ac:dyDescent="0.3">
      <c r="A57" s="162"/>
      <c r="B57" s="244" t="str">
        <f>IFERROR(VLOOKUP(A57,'2016 Report'!A3:C41,2,FALSE),"")</f>
        <v/>
      </c>
      <c r="C57" s="245"/>
      <c r="D57" s="246"/>
      <c r="E57" s="244" t="str">
        <f>IFERROR(VLOOKUP(A57,'2016 Report'!A3:E41,4,FALSE),"")</f>
        <v/>
      </c>
      <c r="F57" s="245"/>
      <c r="G57" s="246"/>
      <c r="H57" s="244" t="str">
        <f>IFERROR(VLOOKUP(A57,'2016 Report'!A3:F41,6,FALSE),"")</f>
        <v/>
      </c>
      <c r="I57" s="245"/>
      <c r="J57" s="246"/>
      <c r="K57" s="244" t="str">
        <f>IFERROR(VLOOKUP(A57,'2016 Report'!A3:H41,8,FALSE),"")</f>
        <v/>
      </c>
      <c r="L57" s="245"/>
      <c r="M57" s="246"/>
      <c r="N57" s="244" t="str">
        <f>IFERROR(VLOOKUP(A57,'2016 Report'!A3:K41,10,FALSE),"")</f>
        <v/>
      </c>
      <c r="O57" s="245"/>
      <c r="P57" s="245"/>
      <c r="Q57" s="299" t="str">
        <f>IFERROR(VLOOKUP(A57,'2016 Report'!A3:M41,13,FALSE),"")</f>
        <v/>
      </c>
      <c r="R57" s="300"/>
      <c r="S57" s="305"/>
    </row>
    <row r="58" spans="1:115" s="17" customFormat="1" x14ac:dyDescent="0.3">
      <c r="A58" s="162"/>
      <c r="B58" s="244" t="str">
        <f>IFERROR(VLOOKUP(A58,'2016 Report'!A3:C41,2,FALSE),"")</f>
        <v/>
      </c>
      <c r="C58" s="245"/>
      <c r="D58" s="246"/>
      <c r="E58" s="244" t="str">
        <f>IFERROR(VLOOKUP(A58,'2016 Report'!A3:E41,4,FALSE),"")</f>
        <v/>
      </c>
      <c r="F58" s="245"/>
      <c r="G58" s="246"/>
      <c r="H58" s="244" t="str">
        <f>IFERROR(VLOOKUP(A58,'2016 Report'!A3:F41,6,FALSE),"")</f>
        <v/>
      </c>
      <c r="I58" s="245"/>
      <c r="J58" s="246"/>
      <c r="K58" s="244" t="str">
        <f>IFERROR(VLOOKUP(A58,'2016 Report'!A3:H41,8,FALSE),"")</f>
        <v/>
      </c>
      <c r="L58" s="245"/>
      <c r="M58" s="246"/>
      <c r="N58" s="244" t="str">
        <f>IFERROR(VLOOKUP(A58,'2016 Report'!A3:K41,10,FALSE),"")</f>
        <v/>
      </c>
      <c r="O58" s="245"/>
      <c r="P58" s="245"/>
      <c r="Q58" s="299" t="str">
        <f>IFERROR(VLOOKUP(A58,'2016 Report'!A3:M41,13,FALSE),"")</f>
        <v/>
      </c>
      <c r="R58" s="300"/>
      <c r="S58" s="305"/>
    </row>
    <row r="59" spans="1:115" s="17" customFormat="1" ht="15" thickBot="1" x14ac:dyDescent="0.35">
      <c r="A59" s="21" t="s">
        <v>45</v>
      </c>
      <c r="B59" s="293">
        <f>SUM(B54:B58)</f>
        <v>0</v>
      </c>
      <c r="C59" s="294"/>
      <c r="D59" s="295"/>
      <c r="E59" s="293">
        <f>SUM(E54:E58)</f>
        <v>0</v>
      </c>
      <c r="F59" s="294"/>
      <c r="G59" s="295"/>
      <c r="H59" s="293">
        <f>SUM(H54:H58)</f>
        <v>0</v>
      </c>
      <c r="I59" s="294"/>
      <c r="J59" s="295"/>
      <c r="K59" s="293">
        <f>SUM(K54:K58)</f>
        <v>0</v>
      </c>
      <c r="L59" s="294"/>
      <c r="M59" s="295"/>
      <c r="N59" s="293">
        <f>SUM(N54:N58)</f>
        <v>0</v>
      </c>
      <c r="O59" s="294"/>
      <c r="P59" s="294"/>
      <c r="Q59" s="293"/>
      <c r="R59" s="294"/>
      <c r="S59" s="297"/>
    </row>
    <row r="60" spans="1:115" s="17" customFormat="1" ht="19.95" customHeight="1" thickTop="1" thickBot="1" x14ac:dyDescent="0.35">
      <c r="A60" s="317" t="s">
        <v>71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</row>
    <row r="61" spans="1:115" s="17" customFormat="1" ht="46.2" customHeight="1" thickTop="1" x14ac:dyDescent="0.3">
      <c r="A61" s="19" t="s">
        <v>0</v>
      </c>
      <c r="B61" s="307" t="s">
        <v>1</v>
      </c>
      <c r="C61" s="308"/>
      <c r="D61" s="309"/>
      <c r="E61" s="307" t="s">
        <v>2</v>
      </c>
      <c r="F61" s="308"/>
      <c r="G61" s="309"/>
      <c r="H61" s="307" t="s">
        <v>3</v>
      </c>
      <c r="I61" s="308"/>
      <c r="J61" s="309"/>
      <c r="K61" s="307" t="s">
        <v>56</v>
      </c>
      <c r="L61" s="308"/>
      <c r="M61" s="309"/>
      <c r="N61" s="307" t="s">
        <v>4</v>
      </c>
      <c r="O61" s="308"/>
      <c r="P61" s="308"/>
      <c r="Q61" s="307" t="s">
        <v>90</v>
      </c>
      <c r="R61" s="308"/>
      <c r="S61" s="310"/>
    </row>
    <row r="62" spans="1:115" s="17" customFormat="1" x14ac:dyDescent="0.3">
      <c r="A62" s="162" t="s">
        <v>44</v>
      </c>
      <c r="B62" s="244">
        <f>IFERROR(VLOOKUP(A62,'2016 Report'!$A$3:$C$41,2,FALSE),"")</f>
        <v>1148</v>
      </c>
      <c r="C62" s="245"/>
      <c r="D62" s="246"/>
      <c r="E62" s="244">
        <f>IFERROR(VLOOKUP(A62,'2016 Report'!$A$3:$E$41,4,FALSE),"")</f>
        <v>2660</v>
      </c>
      <c r="F62" s="245"/>
      <c r="G62" s="246"/>
      <c r="H62" s="244">
        <f>IFERROR(VLOOKUP(A62,'2016 Report'!$A$3:$F$41,6,FALSE),"")</f>
        <v>599</v>
      </c>
      <c r="I62" s="245"/>
      <c r="J62" s="246"/>
      <c r="K62" s="244">
        <f>IFERROR(VLOOKUP(A62,'2016 Report'!$A$3:$H$41,8,FALSE),"")</f>
        <v>155</v>
      </c>
      <c r="L62" s="245"/>
      <c r="M62" s="246"/>
      <c r="N62" s="244" t="str">
        <f>IFERROR(VLOOKUP(A62,'2016 Report'!$A$3:$K$41,10,FALSE),"")</f>
        <v>N/A</v>
      </c>
      <c r="O62" s="245"/>
      <c r="P62" s="246"/>
      <c r="Q62" s="299">
        <f>IFERROR(VLOOKUP(A62,'2016 Report'!$A$3:$M$41,13,FALSE),"")</f>
        <v>0.47822299651567945</v>
      </c>
      <c r="R62" s="300"/>
      <c r="S62" s="305"/>
    </row>
    <row r="63" spans="1:115" s="17" customFormat="1" x14ac:dyDescent="0.3">
      <c r="A63" s="162"/>
      <c r="B63" s="244" t="str">
        <f>IFERROR(VLOOKUP(A63,'2016 Report'!$A$3:$C$41,2,FALSE),"")</f>
        <v/>
      </c>
      <c r="C63" s="245"/>
      <c r="D63" s="246"/>
      <c r="E63" s="244" t="str">
        <f>IFERROR(VLOOKUP(A63,'2016 Report'!$A$3:$E$41,4,FALSE),"")</f>
        <v/>
      </c>
      <c r="F63" s="245"/>
      <c r="G63" s="246"/>
      <c r="H63" s="244" t="str">
        <f>IFERROR(VLOOKUP(A63,'2016 Report'!$A$3:$F$41,6,FALSE),"")</f>
        <v/>
      </c>
      <c r="I63" s="245"/>
      <c r="J63" s="246"/>
      <c r="K63" s="244" t="str">
        <f>IFERROR(VLOOKUP(A63,'2016 Report'!$A$3:$H$41,8,FALSE),"")</f>
        <v/>
      </c>
      <c r="L63" s="245"/>
      <c r="M63" s="246"/>
      <c r="N63" s="244" t="str">
        <f>IFERROR(VLOOKUP(A63,'2016 Report'!$A$3:$K$41,10,FALSE),"")</f>
        <v/>
      </c>
      <c r="O63" s="245"/>
      <c r="P63" s="246"/>
      <c r="Q63" s="299" t="str">
        <f>IFERROR(VLOOKUP(A63,'2016 Report'!$A$3:$M$41,13,FALSE),"")</f>
        <v/>
      </c>
      <c r="R63" s="300"/>
      <c r="S63" s="305"/>
    </row>
    <row r="64" spans="1:115" s="17" customFormat="1" x14ac:dyDescent="0.3">
      <c r="A64" s="162"/>
      <c r="B64" s="244" t="str">
        <f>IFERROR(VLOOKUP(A64,'2016 Report'!$A$3:$C$41,2,FALSE),"")</f>
        <v/>
      </c>
      <c r="C64" s="245"/>
      <c r="D64" s="246"/>
      <c r="E64" s="244" t="str">
        <f>IFERROR(VLOOKUP(A64,'2016 Report'!$A$3:$E$41,4,FALSE),"")</f>
        <v/>
      </c>
      <c r="F64" s="245"/>
      <c r="G64" s="246"/>
      <c r="H64" s="244" t="str">
        <f>IFERROR(VLOOKUP(A64,'2016 Report'!$A$3:$F$41,6,FALSE),"")</f>
        <v/>
      </c>
      <c r="I64" s="245"/>
      <c r="J64" s="246"/>
      <c r="K64" s="244" t="str">
        <f>IFERROR(VLOOKUP(A64,'2016 Report'!$A$3:$H$41,8,FALSE),"")</f>
        <v/>
      </c>
      <c r="L64" s="245"/>
      <c r="M64" s="246"/>
      <c r="N64" s="244" t="str">
        <f>IFERROR(VLOOKUP(A64,'2016 Report'!$A$3:$K$41,10,FALSE),"")</f>
        <v/>
      </c>
      <c r="O64" s="245"/>
      <c r="P64" s="246"/>
      <c r="Q64" s="299" t="str">
        <f>IFERROR(VLOOKUP(A64,'2016 Report'!$A$3:$M$41,13,FALSE),"")</f>
        <v/>
      </c>
      <c r="R64" s="300"/>
      <c r="S64" s="305"/>
    </row>
    <row r="65" spans="1:27" s="17" customFormat="1" x14ac:dyDescent="0.3">
      <c r="A65" s="162"/>
      <c r="B65" s="244" t="str">
        <f>IFERROR(VLOOKUP(A65,'2016 Report'!$A$3:$C$41,2,FALSE),"")</f>
        <v/>
      </c>
      <c r="C65" s="245"/>
      <c r="D65" s="246"/>
      <c r="E65" s="244" t="str">
        <f>IFERROR(VLOOKUP(A65,'2016 Report'!$A$3:$E$41,4,FALSE),"")</f>
        <v/>
      </c>
      <c r="F65" s="245"/>
      <c r="G65" s="246"/>
      <c r="H65" s="244" t="str">
        <f>IFERROR(VLOOKUP(A65,'2016 Report'!$A$3:$F$41,6,FALSE),"")</f>
        <v/>
      </c>
      <c r="I65" s="245"/>
      <c r="J65" s="246"/>
      <c r="K65" s="244" t="str">
        <f>IFERROR(VLOOKUP(A65,'2016 Report'!$A$3:$H$41,8,FALSE),"")</f>
        <v/>
      </c>
      <c r="L65" s="245"/>
      <c r="M65" s="246"/>
      <c r="N65" s="244" t="str">
        <f>IFERROR(VLOOKUP(A65,'2016 Report'!$A$3:$K$41,10,FALSE),"")</f>
        <v/>
      </c>
      <c r="O65" s="245"/>
      <c r="P65" s="246"/>
      <c r="Q65" s="299" t="str">
        <f>IFERROR(VLOOKUP(A65,'2016 Report'!$A$3:$M$41,13,FALSE),"")</f>
        <v/>
      </c>
      <c r="R65" s="300"/>
      <c r="S65" s="305"/>
    </row>
    <row r="66" spans="1:27" s="17" customFormat="1" x14ac:dyDescent="0.3">
      <c r="A66" s="162"/>
      <c r="B66" s="244" t="str">
        <f>IFERROR(VLOOKUP(A66,'2016 Report'!$A$3:$C$41,2,FALSE),"")</f>
        <v/>
      </c>
      <c r="C66" s="245"/>
      <c r="D66" s="246"/>
      <c r="E66" s="244" t="str">
        <f>IFERROR(VLOOKUP(A66,'2016 Report'!$A$3:$E$41,4,FALSE),"")</f>
        <v/>
      </c>
      <c r="F66" s="245"/>
      <c r="G66" s="246"/>
      <c r="H66" s="244" t="str">
        <f>IFERROR(VLOOKUP(A66,'2016 Report'!$A$3:$F$41,6,FALSE),"")</f>
        <v/>
      </c>
      <c r="I66" s="245"/>
      <c r="J66" s="246"/>
      <c r="K66" s="244" t="str">
        <f>IFERROR(VLOOKUP(A66,'2016 Report'!$A$3:$H$41,8,FALSE),"")</f>
        <v/>
      </c>
      <c r="L66" s="245"/>
      <c r="M66" s="246"/>
      <c r="N66" s="244" t="str">
        <f>IFERROR(VLOOKUP(A66,'2016 Report'!$A$3:$K$41,10,FALSE),"")</f>
        <v/>
      </c>
      <c r="O66" s="245"/>
      <c r="P66" s="246"/>
      <c r="Q66" s="299" t="str">
        <f>IFERROR(VLOOKUP(A66,'2016 Report'!$A$3:$M$41,13,FALSE),"")</f>
        <v/>
      </c>
      <c r="R66" s="300"/>
      <c r="S66" s="305"/>
    </row>
    <row r="67" spans="1:27" s="17" customFormat="1" ht="15" thickBot="1" x14ac:dyDescent="0.35">
      <c r="A67" s="21" t="s">
        <v>45</v>
      </c>
      <c r="B67" s="293">
        <f>SUM(B62:B66)</f>
        <v>1148</v>
      </c>
      <c r="C67" s="294"/>
      <c r="D67" s="295"/>
      <c r="E67" s="293">
        <f>SUM(E62:E66)</f>
        <v>2660</v>
      </c>
      <c r="F67" s="294"/>
      <c r="G67" s="295"/>
      <c r="H67" s="293">
        <f>SUM(H62:H66)</f>
        <v>599</v>
      </c>
      <c r="I67" s="294"/>
      <c r="J67" s="295"/>
      <c r="K67" s="293">
        <f>SUM(K62:K66)</f>
        <v>155</v>
      </c>
      <c r="L67" s="294"/>
      <c r="M67" s="295"/>
      <c r="N67" s="293">
        <f>SUM(N62:N66)</f>
        <v>0</v>
      </c>
      <c r="O67" s="294"/>
      <c r="P67" s="294"/>
      <c r="Q67" s="293"/>
      <c r="R67" s="294"/>
      <c r="S67" s="297"/>
    </row>
    <row r="68" spans="1:27" s="17" customFormat="1" ht="15" thickTop="1" x14ac:dyDescent="0.3"/>
    <row r="69" spans="1:27" s="17" customFormat="1" ht="15" thickBot="1" x14ac:dyDescent="0.35">
      <c r="A69" s="317" t="s">
        <v>72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</row>
    <row r="70" spans="1:27" s="17" customFormat="1" ht="46.2" customHeight="1" thickTop="1" x14ac:dyDescent="0.3">
      <c r="A70" s="19" t="s">
        <v>0</v>
      </c>
      <c r="B70" s="307" t="s">
        <v>1</v>
      </c>
      <c r="C70" s="308"/>
      <c r="D70" s="309"/>
      <c r="E70" s="307" t="s">
        <v>2</v>
      </c>
      <c r="F70" s="308"/>
      <c r="G70" s="309"/>
      <c r="H70" s="307" t="s">
        <v>3</v>
      </c>
      <c r="I70" s="308"/>
      <c r="J70" s="309"/>
      <c r="K70" s="307" t="s">
        <v>56</v>
      </c>
      <c r="L70" s="308"/>
      <c r="M70" s="309"/>
      <c r="N70" s="307" t="s">
        <v>4</v>
      </c>
      <c r="O70" s="308"/>
      <c r="P70" s="308"/>
      <c r="Q70" s="307" t="s">
        <v>90</v>
      </c>
      <c r="R70" s="308"/>
      <c r="S70" s="310"/>
    </row>
    <row r="71" spans="1:27" s="17" customFormat="1" x14ac:dyDescent="0.3">
      <c r="A71" s="162" t="s">
        <v>44</v>
      </c>
      <c r="B71" s="244">
        <f>IFERROR(VLOOKUP(A71,'2015 Report'!A3:C41,2,FALSE),"")</f>
        <v>3867</v>
      </c>
      <c r="C71" s="245"/>
      <c r="D71" s="246"/>
      <c r="E71" s="244">
        <f>IFERROR(VLOOKUP(A71,'2015 Report'!A3:E41,4,FALSE),"")</f>
        <v>46</v>
      </c>
      <c r="F71" s="245"/>
      <c r="G71" s="246"/>
      <c r="H71" s="244">
        <f>IFERROR(VLOOKUP(A71,'2015 Report'!A3:H41,6,FALSE),"")</f>
        <v>2196</v>
      </c>
      <c r="I71" s="245"/>
      <c r="J71" s="246"/>
      <c r="K71" s="244">
        <f>IFERROR(VLOOKUP(A71,'2015 Report'!A3:K41,8,FALSE),"")</f>
        <v>316</v>
      </c>
      <c r="L71" s="245"/>
      <c r="M71" s="246"/>
      <c r="N71" s="244">
        <f>IFERROR(VLOOKUP(A71,'2015 Report'!A3:K41,10,FALSE),"")</f>
        <v>0</v>
      </c>
      <c r="O71" s="245"/>
      <c r="P71" s="245"/>
      <c r="Q71" s="299">
        <f>IFERROR(VLOOKUP(A71,'2015 Report'!A3:M41,13,FALSE),"")</f>
        <v>0.43211792086889061</v>
      </c>
      <c r="R71" s="300"/>
      <c r="S71" s="305"/>
    </row>
    <row r="72" spans="1:27" s="17" customFormat="1" x14ac:dyDescent="0.3">
      <c r="A72" s="162" t="s">
        <v>5</v>
      </c>
      <c r="B72" s="244">
        <f>IFERROR(VLOOKUP(A72,'2015 Report'!A3:C41,2,FALSE),"")</f>
        <v>4</v>
      </c>
      <c r="C72" s="245"/>
      <c r="D72" s="246"/>
      <c r="E72" s="244">
        <f>IFERROR(VLOOKUP(A72,'2015 Report'!A3:E41,4,FALSE),"")</f>
        <v>0</v>
      </c>
      <c r="F72" s="245"/>
      <c r="G72" s="246"/>
      <c r="H72" s="244">
        <f>IFERROR(VLOOKUP(A72,'2015 Report'!A3:H41,6,FALSE),"")</f>
        <v>0</v>
      </c>
      <c r="I72" s="245"/>
      <c r="J72" s="246"/>
      <c r="K72" s="244">
        <f>IFERROR(VLOOKUP(A72,'2015 Report'!A3:K41,8,FALSE),"")</f>
        <v>0</v>
      </c>
      <c r="L72" s="245"/>
      <c r="M72" s="246"/>
      <c r="N72" s="244">
        <f>IFERROR(VLOOKUP(A72,'2015 Report'!A3:K41,10,FALSE),"")</f>
        <v>0</v>
      </c>
      <c r="O72" s="245"/>
      <c r="P72" s="245"/>
      <c r="Q72" s="299">
        <f>IFERROR(VLOOKUP(A72,'2015 Report'!A3:M41,13,FALSE),"")</f>
        <v>1</v>
      </c>
      <c r="R72" s="300"/>
      <c r="S72" s="305"/>
    </row>
    <row r="73" spans="1:27" s="17" customFormat="1" x14ac:dyDescent="0.3">
      <c r="A73" s="162" t="s">
        <v>7</v>
      </c>
      <c r="B73" s="244">
        <f>IFERROR(VLOOKUP(A73,'2015 Report'!A3:C41,2,FALSE),"")</f>
        <v>62</v>
      </c>
      <c r="C73" s="245"/>
      <c r="D73" s="246"/>
      <c r="E73" s="244">
        <f>IFERROR(VLOOKUP(A73,'2015 Report'!A3:E41,4,FALSE),"")</f>
        <v>0</v>
      </c>
      <c r="F73" s="245"/>
      <c r="G73" s="246"/>
      <c r="H73" s="244">
        <f>IFERROR(VLOOKUP(A73,'2015 Report'!A3:H41,6,FALSE),"")</f>
        <v>49</v>
      </c>
      <c r="I73" s="245"/>
      <c r="J73" s="246"/>
      <c r="K73" s="244">
        <f>IFERROR(VLOOKUP(A73,'2015 Report'!A3:K41,8,FALSE),"")</f>
        <v>3</v>
      </c>
      <c r="L73" s="245"/>
      <c r="M73" s="246"/>
      <c r="N73" s="244">
        <f>IFERROR(VLOOKUP(A73,'2015 Report'!A3:K41,10,FALSE),"")</f>
        <v>17</v>
      </c>
      <c r="O73" s="245"/>
      <c r="P73" s="245"/>
      <c r="Q73" s="299">
        <f>IFERROR(VLOOKUP(A73,'2015 Report'!A3:M41,13,FALSE),"")</f>
        <v>0.20967741935483872</v>
      </c>
      <c r="R73" s="300"/>
      <c r="S73" s="305"/>
      <c r="X73" s="191"/>
    </row>
    <row r="74" spans="1:27" s="17" customFormat="1" x14ac:dyDescent="0.3">
      <c r="A74" s="162" t="s">
        <v>9</v>
      </c>
      <c r="B74" s="244">
        <f>IFERROR(VLOOKUP(A74,'2015 Report'!A3:C41,2,FALSE),"")</f>
        <v>37</v>
      </c>
      <c r="C74" s="245"/>
      <c r="D74" s="246"/>
      <c r="E74" s="244">
        <f>IFERROR(VLOOKUP(A74,'2015 Report'!A3:E41,4,FALSE),"")</f>
        <v>0</v>
      </c>
      <c r="F74" s="245"/>
      <c r="G74" s="246"/>
      <c r="H74" s="244">
        <f>IFERROR(VLOOKUP(A74,'2015 Report'!A3:H41,6,FALSE),"")</f>
        <v>25</v>
      </c>
      <c r="I74" s="245"/>
      <c r="J74" s="246"/>
      <c r="K74" s="244">
        <f>IFERROR(VLOOKUP(A74,'2015 Report'!A3:K41,8,FALSE),"")</f>
        <v>3</v>
      </c>
      <c r="L74" s="245"/>
      <c r="M74" s="246"/>
      <c r="N74" s="244">
        <f>IFERROR(VLOOKUP(A74,'2015 Report'!A3:K41,10,FALSE),"")</f>
        <v>1</v>
      </c>
      <c r="O74" s="245"/>
      <c r="P74" s="245"/>
      <c r="Q74" s="299">
        <f>IFERROR(VLOOKUP(A74,'2015 Report'!A3:M41,13,FALSE),"")</f>
        <v>0.32432432432432434</v>
      </c>
      <c r="R74" s="300"/>
      <c r="S74" s="305"/>
      <c r="X74" s="191"/>
    </row>
    <row r="75" spans="1:27" s="17" customFormat="1" x14ac:dyDescent="0.3">
      <c r="A75" s="162" t="s">
        <v>10</v>
      </c>
      <c r="B75" s="244">
        <f>IFERROR(VLOOKUP(A75,'2015 Report'!A3:C41,2,FALSE),"")</f>
        <v>506</v>
      </c>
      <c r="C75" s="245"/>
      <c r="D75" s="246"/>
      <c r="E75" s="244">
        <f>IFERROR(VLOOKUP(A75,'2015 Report'!A3:E41,4,FALSE),"")</f>
        <v>0</v>
      </c>
      <c r="F75" s="245"/>
      <c r="G75" s="246"/>
      <c r="H75" s="244">
        <f>IFERROR(VLOOKUP(A75,'2015 Report'!A3:H41,6,FALSE),"")</f>
        <v>184</v>
      </c>
      <c r="I75" s="245"/>
      <c r="J75" s="246"/>
      <c r="K75" s="244">
        <f>IFERROR(VLOOKUP(A75,'2015 Report'!A3:K41,8,FALSE),"")</f>
        <v>5</v>
      </c>
      <c r="L75" s="245"/>
      <c r="M75" s="246"/>
      <c r="N75" s="244">
        <f>IFERROR(VLOOKUP(A75,'2015 Report'!A3:K41,10,FALSE),"")</f>
        <v>5</v>
      </c>
      <c r="O75" s="245"/>
      <c r="P75" s="245"/>
      <c r="Q75" s="299">
        <f>IFERROR(VLOOKUP(A75,'2015 Report'!A7:M45,13,FALSE),"")</f>
        <v>0.63636363636363635</v>
      </c>
      <c r="R75" s="300"/>
      <c r="S75" s="305"/>
      <c r="X75" s="191"/>
    </row>
    <row r="76" spans="1:27" s="17" customFormat="1" ht="15" thickBot="1" x14ac:dyDescent="0.35">
      <c r="A76" s="21" t="s">
        <v>45</v>
      </c>
      <c r="B76" s="293">
        <f>SUM(B71:B75)</f>
        <v>4476</v>
      </c>
      <c r="C76" s="294"/>
      <c r="D76" s="295"/>
      <c r="E76" s="293">
        <f>SUM(E71:E75)</f>
        <v>46</v>
      </c>
      <c r="F76" s="294"/>
      <c r="G76" s="295"/>
      <c r="H76" s="293">
        <f>SUM(H71:H75)</f>
        <v>2454</v>
      </c>
      <c r="I76" s="294"/>
      <c r="J76" s="295"/>
      <c r="K76" s="293">
        <f>SUM(K71:K75)</f>
        <v>327</v>
      </c>
      <c r="L76" s="294"/>
      <c r="M76" s="295"/>
      <c r="N76" s="293">
        <f>SUM(N71:N75)</f>
        <v>23</v>
      </c>
      <c r="O76" s="294"/>
      <c r="P76" s="294"/>
      <c r="Q76" s="293"/>
      <c r="R76" s="294"/>
      <c r="S76" s="297"/>
      <c r="X76" s="191"/>
    </row>
    <row r="77" spans="1:27" s="17" customFormat="1" ht="15" thickTop="1" x14ac:dyDescent="0.3">
      <c r="A77" s="30"/>
      <c r="B77" s="85"/>
      <c r="C77" s="85"/>
      <c r="D77" s="85"/>
      <c r="E77" s="326" t="s">
        <v>96</v>
      </c>
      <c r="F77" s="326"/>
      <c r="G77" s="326"/>
      <c r="H77" s="326"/>
      <c r="I77" s="326"/>
      <c r="J77" s="326"/>
      <c r="K77" s="326"/>
      <c r="L77" s="326"/>
      <c r="M77" s="326"/>
      <c r="N77" s="85"/>
      <c r="O77" s="85"/>
      <c r="P77" s="85"/>
      <c r="X77" s="191"/>
    </row>
    <row r="78" spans="1:27" s="17" customFormat="1" ht="15" thickBot="1" x14ac:dyDescent="0.35">
      <c r="A78" s="30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X78" s="191"/>
    </row>
    <row r="79" spans="1:27" s="17" customFormat="1" ht="15" thickBot="1" x14ac:dyDescent="0.35">
      <c r="A79" s="192"/>
      <c r="B79" s="323" t="s">
        <v>86</v>
      </c>
      <c r="C79" s="323"/>
      <c r="D79" s="323"/>
      <c r="E79" s="323"/>
      <c r="F79" s="323"/>
      <c r="G79" s="193"/>
      <c r="H79" s="323" t="s">
        <v>44</v>
      </c>
      <c r="I79" s="323"/>
      <c r="J79" s="323"/>
      <c r="K79" s="323"/>
      <c r="L79" s="323"/>
      <c r="M79" s="323"/>
      <c r="N79" s="194"/>
      <c r="O79" s="324"/>
      <c r="P79" s="324"/>
      <c r="Q79" s="324"/>
      <c r="R79" s="324"/>
      <c r="S79" s="324"/>
      <c r="T79" s="324"/>
      <c r="U79" s="324"/>
      <c r="V79" s="325"/>
      <c r="X79" s="191"/>
    </row>
    <row r="80" spans="1:27" s="17" customFormat="1" ht="49.95" customHeight="1" thickTop="1" x14ac:dyDescent="0.3">
      <c r="A80" s="195" t="s">
        <v>85</v>
      </c>
      <c r="B80" s="311" t="s">
        <v>1</v>
      </c>
      <c r="C80" s="312"/>
      <c r="D80" s="313"/>
      <c r="E80" s="311" t="s">
        <v>2</v>
      </c>
      <c r="F80" s="312"/>
      <c r="G80" s="313"/>
      <c r="H80" s="311" t="s">
        <v>3</v>
      </c>
      <c r="I80" s="312"/>
      <c r="J80" s="313"/>
      <c r="K80" s="311" t="s">
        <v>56</v>
      </c>
      <c r="L80" s="312"/>
      <c r="M80" s="313"/>
      <c r="N80" s="311" t="s">
        <v>4</v>
      </c>
      <c r="O80" s="312"/>
      <c r="P80" s="312"/>
      <c r="Q80" s="314" t="s">
        <v>98</v>
      </c>
      <c r="R80" s="315"/>
      <c r="S80" s="316"/>
      <c r="T80" s="311" t="s">
        <v>90</v>
      </c>
      <c r="U80" s="312"/>
      <c r="V80" s="322"/>
      <c r="AA80" s="191"/>
    </row>
    <row r="81" spans="1:27" s="17" customFormat="1" x14ac:dyDescent="0.3">
      <c r="A81" s="196">
        <v>2015</v>
      </c>
      <c r="B81" s="244">
        <f>IFERROR(VLOOKUP($H$79,'2015 Report'!$A$3:$C$41,2,FALSE),"No Data")</f>
        <v>3867</v>
      </c>
      <c r="C81" s="245"/>
      <c r="D81" s="246"/>
      <c r="E81" s="244">
        <f>IFERROR(VLOOKUP($H$79,'2015 Report'!$A$3:$E$41,4,FALSE),"No Data")</f>
        <v>46</v>
      </c>
      <c r="F81" s="245"/>
      <c r="G81" s="246"/>
      <c r="H81" s="244">
        <f>IFERROR(VLOOKUP($H$79,'2015 Report'!$A$3:$F$41,6,FALSE),"No Data")</f>
        <v>2196</v>
      </c>
      <c r="I81" s="245"/>
      <c r="J81" s="246"/>
      <c r="K81" s="244">
        <f>IFERROR(VLOOKUP($H$79,'2015 Report'!$A$3:$H$41,8,FALSE),"No Data")</f>
        <v>316</v>
      </c>
      <c r="L81" s="245"/>
      <c r="M81" s="246"/>
      <c r="N81" s="244">
        <f>IFERROR(VLOOKUP($H$79,'2015 Report'!$A$3:$K$41,10,FALSE),"No Data")</f>
        <v>0</v>
      </c>
      <c r="O81" s="245"/>
      <c r="P81" s="245"/>
      <c r="Q81" s="244" t="str">
        <f>IFERROR(VLOOKUP($H$79,'2015 Report'!$A$3:$Q$41,20,FALSE),"No Data")</f>
        <v>No Data</v>
      </c>
      <c r="R81" s="245"/>
      <c r="S81" s="246"/>
      <c r="T81" s="299">
        <f>IFERROR(VLOOKUP($H$79,'2015 Report'!$A$3:$M$41,13,FALSE),"No Data")</f>
        <v>0.43211792086889061</v>
      </c>
      <c r="U81" s="300"/>
      <c r="V81" s="301"/>
      <c r="AA81" s="191"/>
    </row>
    <row r="82" spans="1:27" s="17" customFormat="1" x14ac:dyDescent="0.3">
      <c r="A82" s="196">
        <v>2016</v>
      </c>
      <c r="B82" s="244">
        <f>IFERROR(VLOOKUP($H$79,'2016 Report'!$A$3:$C$41,2,FALSE),"No Data")</f>
        <v>1148</v>
      </c>
      <c r="C82" s="245"/>
      <c r="D82" s="246"/>
      <c r="E82" s="244">
        <f>IFERROR(VLOOKUP($H$79,'2016 Report'!$A$3:$E$41,4,FALSE),"No Data")</f>
        <v>2660</v>
      </c>
      <c r="F82" s="245"/>
      <c r="G82" s="246"/>
      <c r="H82" s="244">
        <f>IFERROR(VLOOKUP($H$79,'2016 Report'!$A$3:$F$41,6,FALSE),"No Data")</f>
        <v>599</v>
      </c>
      <c r="I82" s="245"/>
      <c r="J82" s="246"/>
      <c r="K82" s="244">
        <f>IFERROR(VLOOKUP($H$79,'2016 Report'!$A$3:$H$41,8,FALSE),"No Data")</f>
        <v>155</v>
      </c>
      <c r="L82" s="245"/>
      <c r="M82" s="246"/>
      <c r="N82" s="244" t="str">
        <f>IFERROR(VLOOKUP($H$79,'2016 Report'!$A$3:$K$41,10,FALSE),"No Data")</f>
        <v>N/A</v>
      </c>
      <c r="O82" s="245"/>
      <c r="P82" s="245"/>
      <c r="Q82" s="244" t="str">
        <f>IFERROR(VLOOKUP($H$79,'2016 Report'!$A$3:$Q$41,20,FALSE),"No Data")</f>
        <v>No Data</v>
      </c>
      <c r="R82" s="245"/>
      <c r="S82" s="246"/>
      <c r="T82" s="299">
        <f>IFERROR(VLOOKUP($H$79,'2016 Report'!$A$3:$M$41,13,FALSE),"No Data")</f>
        <v>0.47822299651567945</v>
      </c>
      <c r="U82" s="300"/>
      <c r="V82" s="301"/>
    </row>
    <row r="83" spans="1:27" s="17" customFormat="1" x14ac:dyDescent="0.3">
      <c r="A83" s="196">
        <v>2017</v>
      </c>
      <c r="B83" s="244">
        <f>IFERROR(VLOOKUP($H$79,'2017 Report'!$A$3:$C$41,2,FALSE),"No Data")</f>
        <v>2995</v>
      </c>
      <c r="C83" s="245"/>
      <c r="D83" s="246"/>
      <c r="E83" s="244">
        <f>IFERROR(VLOOKUP($H$79,'2017 Report'!$A$3:$E$41,4,FALSE),"No Data")</f>
        <v>533</v>
      </c>
      <c r="F83" s="245"/>
      <c r="G83" s="246"/>
      <c r="H83" s="244">
        <f>IFERROR(VLOOKUP($H$79,'2017 Report'!$A$3:$F$41,6,FALSE),"No Data")</f>
        <v>1789</v>
      </c>
      <c r="I83" s="245"/>
      <c r="J83" s="246"/>
      <c r="K83" s="244">
        <f>IFERROR(VLOOKUP($H$79,'2017 Report'!$A$3:$H$41,8,FALSE),"No Data")</f>
        <v>200</v>
      </c>
      <c r="L83" s="245"/>
      <c r="M83" s="246"/>
      <c r="N83" s="244">
        <f>IFERROR(VLOOKUP($H$79,'2017 Report'!$A$3:$K$41,10,FALSE),"No Data")</f>
        <v>327</v>
      </c>
      <c r="O83" s="245"/>
      <c r="P83" s="245"/>
      <c r="Q83" s="244" t="str">
        <f>IFERROR(VLOOKUP($H$79,'2017 Report'!$A$3:$Q$41,20,FALSE),"No Data")</f>
        <v>No Data</v>
      </c>
      <c r="R83" s="245"/>
      <c r="S83" s="246"/>
      <c r="T83" s="299">
        <f>IFERROR(VLOOKUP($H$79,'2017 Report'!$A$3:$M$41,13,FALSE),"No Data")</f>
        <v>0.40267111853088483</v>
      </c>
      <c r="U83" s="300"/>
      <c r="V83" s="301"/>
    </row>
    <row r="84" spans="1:27" s="17" customFormat="1" x14ac:dyDescent="0.3">
      <c r="A84" s="196">
        <v>2018</v>
      </c>
      <c r="B84" s="244">
        <f>IFERROR(VLOOKUP($H$79,'2018 Report'!$A$3:$C$41,2,FALSE),"No Data")</f>
        <v>3454</v>
      </c>
      <c r="C84" s="245"/>
      <c r="D84" s="246"/>
      <c r="E84" s="244">
        <f>IFERROR(VLOOKUP($H$79,'2018 Report'!$A$3:$E$41,5,FALSE),"No Data")</f>
        <v>92</v>
      </c>
      <c r="F84" s="245"/>
      <c r="G84" s="246"/>
      <c r="H84" s="244">
        <f>IFERROR(VLOOKUP($H$79,'2018 Report'!$A$3:$N$41,8,FALSE),"No Data")</f>
        <v>2371</v>
      </c>
      <c r="I84" s="245"/>
      <c r="J84" s="246"/>
      <c r="K84" s="244">
        <f>IFERROR(VLOOKUP($H$79,'2018 Report'!$A$3:$K$41,11,FALSE),"No Data")</f>
        <v>182</v>
      </c>
      <c r="L84" s="245"/>
      <c r="M84" s="246"/>
      <c r="N84" s="244">
        <f>IFERROR(VLOOKUP($H$79,'2018 Report'!$A$3:$N$41,14,FALSE),"No Data")</f>
        <v>627</v>
      </c>
      <c r="O84" s="245"/>
      <c r="P84" s="245"/>
      <c r="Q84" s="244" t="str">
        <f>IFERROR(VLOOKUP($H$79,'2018 Report'!$A$3:$Q$41,20,FALSE),"No Data")</f>
        <v>No Data</v>
      </c>
      <c r="R84" s="245"/>
      <c r="S84" s="246"/>
      <c r="T84" s="299">
        <f>IFERROR(VLOOKUP($H$79,'2018 Report'!$A$3:$R$41,18,FALSE),"No Data")</f>
        <v>0.31354950781702373</v>
      </c>
      <c r="U84" s="300"/>
      <c r="V84" s="301"/>
    </row>
    <row r="85" spans="1:27" s="17" customFormat="1" x14ac:dyDescent="0.3">
      <c r="A85" s="196">
        <v>2019</v>
      </c>
      <c r="B85" s="244">
        <f>IFERROR(VLOOKUP($H$79,'2019 Report '!$A$3:$C$41,2,FALSE),"No Data")</f>
        <v>2897</v>
      </c>
      <c r="C85" s="245"/>
      <c r="D85" s="246"/>
      <c r="E85" s="244">
        <f>IFERROR(VLOOKUP($H$79,'2019 Report '!$A$3:$E$41,5,FALSE),"No Data")</f>
        <v>128</v>
      </c>
      <c r="F85" s="245"/>
      <c r="G85" s="246"/>
      <c r="H85" s="298">
        <f>IFERROR(VLOOKUP($H$79,'2019 Report '!$A$3:$N$41,8,FALSE),"No Data")</f>
        <v>2008</v>
      </c>
      <c r="I85" s="245"/>
      <c r="J85" s="246"/>
      <c r="K85" s="244">
        <f>IFERROR(VLOOKUP($H$79,'2019 Report '!$A$3:$K$41,11,FALSE),"No Data")</f>
        <v>177</v>
      </c>
      <c r="L85" s="245"/>
      <c r="M85" s="246"/>
      <c r="N85" s="244">
        <f>IFERROR(VLOOKUP($H$79,'2019 Report '!$A$3:$N$41,14,FALSE),"No Data")</f>
        <v>679</v>
      </c>
      <c r="O85" s="245"/>
      <c r="P85" s="245"/>
      <c r="Q85" s="244">
        <f>IFERROR(VLOOKUP($H$79,'2019 Report '!$A$3:$Q$41,17,FALSE),"No Data")</f>
        <v>1721</v>
      </c>
      <c r="R85" s="245"/>
      <c r="S85" s="246"/>
      <c r="T85" s="299">
        <f>IFERROR(VLOOKUP($H$79,'2019 Report '!$A$3:$S$41,19,FALSE),"No Data")</f>
        <v>0.30686917500862959</v>
      </c>
      <c r="U85" s="300"/>
      <c r="V85" s="301"/>
    </row>
    <row r="86" spans="1:27" s="17" customFormat="1" x14ac:dyDescent="0.3">
      <c r="A86" s="196">
        <v>2020</v>
      </c>
      <c r="B86" s="244">
        <f>IFERROR(VLOOKUP($H$79,'2020 Report'!$A$3:$C$41,2,FALSE),"No Data")</f>
        <v>2807</v>
      </c>
      <c r="C86" s="245"/>
      <c r="D86" s="246"/>
      <c r="E86" s="244">
        <f>IFERROR(VLOOKUP($H$79,'2020 Report'!$A$3:$E$41,5,FALSE),"No Data")</f>
        <v>51</v>
      </c>
      <c r="F86" s="245"/>
      <c r="G86" s="246"/>
      <c r="H86" s="298">
        <f>IFERROR(VLOOKUP($H$79,'2020 Report'!$A$3:$N$41,8,FALSE),"No Data")</f>
        <v>2074</v>
      </c>
      <c r="I86" s="245"/>
      <c r="J86" s="246"/>
      <c r="K86" s="244">
        <f>IFERROR(VLOOKUP($H$79,'2020 Report'!$A$3:$K$41,11,FALSE),"No Data")</f>
        <v>169</v>
      </c>
      <c r="L86" s="245"/>
      <c r="M86" s="246"/>
      <c r="N86" s="244">
        <f>IFERROR(VLOOKUP($H$79,'2020 Report'!$A$3:$N$41,14,FALSE),"No Data")</f>
        <v>668</v>
      </c>
      <c r="O86" s="245"/>
      <c r="P86" s="245"/>
      <c r="Q86" s="244">
        <f>IFERROR(VLOOKUP($H$79,'2020 Report'!$A$3:$Q$41,17,FALSE),"No Data")</f>
        <v>1484</v>
      </c>
      <c r="R86" s="245"/>
      <c r="S86" s="246"/>
      <c r="T86" s="299">
        <f>IFERROR(VLOOKUP($H$79,'2020 Report'!$A$3:$S$41,19,FALSE),"No Data")</f>
        <v>0.261132882080513</v>
      </c>
      <c r="U86" s="300"/>
      <c r="V86" s="301"/>
    </row>
    <row r="87" spans="1:27" s="17" customFormat="1" x14ac:dyDescent="0.3">
      <c r="A87" s="196">
        <v>2021</v>
      </c>
      <c r="B87" s="244">
        <f>IFERROR(VLOOKUP($H$79,'2021 Report'!$A$3:$C$41,2,FALSE),"No Data")</f>
        <v>2279</v>
      </c>
      <c r="C87" s="245"/>
      <c r="D87" s="246"/>
      <c r="E87" s="244">
        <f>IFERROR(VLOOKUP($H$79,'2021 Report'!$A$3:$E$41,5,FALSE),"No Data")</f>
        <v>923</v>
      </c>
      <c r="F87" s="245"/>
      <c r="G87" s="246"/>
      <c r="H87" s="298">
        <f>IFERROR(VLOOKUP($H$79,'2021 Report'!$A$3:$N$41,8,FALSE),"No Data")</f>
        <v>1618</v>
      </c>
      <c r="I87" s="245"/>
      <c r="J87" s="246"/>
      <c r="K87" s="244">
        <f>IFERROR(VLOOKUP($H$79,'2021 Report'!$A$3:$K$41,11,FALSE),"No Data")</f>
        <v>142</v>
      </c>
      <c r="L87" s="245"/>
      <c r="M87" s="246"/>
      <c r="N87" s="244">
        <f>IFERROR(VLOOKUP($H$79,'2021 Report'!$A$3:$N$41,14,FALSE),"No Data")</f>
        <v>345</v>
      </c>
      <c r="O87" s="245"/>
      <c r="P87" s="245"/>
      <c r="Q87" s="244">
        <f>IFERROR(VLOOKUP($H$79,'2021 Report'!$A$3:$Q$41,17,FALSE),"No Data")</f>
        <v>1186</v>
      </c>
      <c r="R87" s="245"/>
      <c r="S87" s="246"/>
      <c r="T87" s="299">
        <f>IFERROR(VLOOKUP($H$79,'2021 Report'!$A$3:$S$41,19,FALSE),"No Data")</f>
        <v>0.29003949100482668</v>
      </c>
      <c r="U87" s="300"/>
      <c r="V87" s="301"/>
    </row>
    <row r="88" spans="1:27" s="17" customFormat="1" x14ac:dyDescent="0.3">
      <c r="A88" s="213">
        <v>2022</v>
      </c>
      <c r="B88" s="244">
        <f>IFERROR(VLOOKUP($H$79,'2022 Report'!$A$3:$C$41,2,FALSE),"No Data")</f>
        <v>0</v>
      </c>
      <c r="C88" s="245"/>
      <c r="D88" s="246"/>
      <c r="E88" s="244">
        <f>IFERROR(VLOOKUP($H$79,'2022 Report'!$A$3:$E$41,5,FALSE),"No Data")</f>
        <v>0</v>
      </c>
      <c r="F88" s="245"/>
      <c r="G88" s="246"/>
      <c r="H88" s="298">
        <f>IFERROR(VLOOKUP($H$79,'2022 Report'!$A$3:$N$41,8,FALSE),"No Data")</f>
        <v>0</v>
      </c>
      <c r="I88" s="245"/>
      <c r="J88" s="246"/>
      <c r="K88" s="244">
        <f>IFERROR(VLOOKUP($H$79,'2022 Report'!$A$3:$K$41,11,FALSE),"No Data")</f>
        <v>0</v>
      </c>
      <c r="L88" s="245"/>
      <c r="M88" s="246"/>
      <c r="N88" s="244">
        <f>IFERROR(VLOOKUP($H$79,'2022 Report'!$A$3:$N$41,14,FALSE),"No Data")</f>
        <v>0</v>
      </c>
      <c r="O88" s="245"/>
      <c r="P88" s="245"/>
      <c r="Q88" s="244">
        <f>IFERROR(VLOOKUP($H$79,'2022 Report'!$A$3:$Q$41,17,FALSE),"No Data")</f>
        <v>0</v>
      </c>
      <c r="R88" s="245"/>
      <c r="S88" s="246"/>
      <c r="T88" s="299" t="str">
        <f>IFERROR(VLOOKUP($H$79,'2022 Report'!$A$3:$S$41,19,FALSE),"No Data")</f>
        <v>No Appeals</v>
      </c>
      <c r="U88" s="300"/>
      <c r="V88" s="301"/>
    </row>
    <row r="89" spans="1:27" s="17" customFormat="1" ht="15" thickBot="1" x14ac:dyDescent="0.35">
      <c r="A89" s="197" t="s">
        <v>45</v>
      </c>
      <c r="B89" s="318">
        <f>SUM(B81:B87)</f>
        <v>19447</v>
      </c>
      <c r="C89" s="319"/>
      <c r="D89" s="321"/>
      <c r="E89" s="318">
        <f>SUM(E81:E87)</f>
        <v>4433</v>
      </c>
      <c r="F89" s="319"/>
      <c r="G89" s="321"/>
      <c r="H89" s="318">
        <f>SUM(H81:H87)</f>
        <v>12655</v>
      </c>
      <c r="I89" s="319"/>
      <c r="J89" s="321"/>
      <c r="K89" s="318">
        <f>SUM(K81:K87)</f>
        <v>1341</v>
      </c>
      <c r="L89" s="319"/>
      <c r="M89" s="321"/>
      <c r="N89" s="318">
        <f>SUM(N81:N87)</f>
        <v>2646</v>
      </c>
      <c r="O89" s="319"/>
      <c r="P89" s="319"/>
      <c r="Q89" s="318">
        <f>SUM(Q81:S87)</f>
        <v>4391</v>
      </c>
      <c r="R89" s="319"/>
      <c r="S89" s="321"/>
      <c r="T89" s="318"/>
      <c r="U89" s="319"/>
      <c r="V89" s="320"/>
    </row>
    <row r="90" spans="1:27" s="17" customFormat="1" x14ac:dyDescent="0.3"/>
    <row r="91" spans="1:27" s="17" customFormat="1" x14ac:dyDescent="0.3"/>
    <row r="92" spans="1:27" s="17" customFormat="1" x14ac:dyDescent="0.3"/>
    <row r="93" spans="1:27" s="17" customFormat="1" x14ac:dyDescent="0.3"/>
    <row r="94" spans="1:27" s="17" customFormat="1" x14ac:dyDescent="0.3"/>
    <row r="95" spans="1:27" s="17" customFormat="1" x14ac:dyDescent="0.3">
      <c r="R95" s="159"/>
    </row>
    <row r="96" spans="1:27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="17" customFormat="1" x14ac:dyDescent="0.3"/>
    <row r="130" s="17" customFormat="1" x14ac:dyDescent="0.3"/>
    <row r="131" s="17" customFormat="1" x14ac:dyDescent="0.3"/>
    <row r="132" s="17" customFormat="1" x14ac:dyDescent="0.3"/>
    <row r="133" s="17" customFormat="1" x14ac:dyDescent="0.3"/>
    <row r="134" s="17" customFormat="1" x14ac:dyDescent="0.3"/>
    <row r="135" s="17" customFormat="1" x14ac:dyDescent="0.3"/>
    <row r="136" s="17" customFormat="1" x14ac:dyDescent="0.3"/>
    <row r="137" s="17" customFormat="1" x14ac:dyDescent="0.3"/>
    <row r="138" s="17" customFormat="1" x14ac:dyDescent="0.3"/>
    <row r="139" s="17" customFormat="1" x14ac:dyDescent="0.3"/>
    <row r="140" s="17" customFormat="1" x14ac:dyDescent="0.3"/>
    <row r="141" s="17" customFormat="1" x14ac:dyDescent="0.3"/>
    <row r="142" s="17" customFormat="1" x14ac:dyDescent="0.3"/>
    <row r="143" s="17" customFormat="1" x14ac:dyDescent="0.3"/>
    <row r="144" s="17" customFormat="1" x14ac:dyDescent="0.3"/>
    <row r="145" s="17" customFormat="1" x14ac:dyDescent="0.3"/>
    <row r="146" s="17" customFormat="1" x14ac:dyDescent="0.3"/>
    <row r="147" s="17" customFormat="1" x14ac:dyDescent="0.3"/>
    <row r="148" s="17" customFormat="1" x14ac:dyDescent="0.3"/>
    <row r="149" s="17" customFormat="1" x14ac:dyDescent="0.3"/>
    <row r="150" s="17" customFormat="1" x14ac:dyDescent="0.3"/>
    <row r="151" s="17" customFormat="1" x14ac:dyDescent="0.3"/>
    <row r="152" s="17" customFormat="1" x14ac:dyDescent="0.3"/>
    <row r="153" s="17" customFormat="1" x14ac:dyDescent="0.3"/>
    <row r="154" s="17" customFormat="1" x14ac:dyDescent="0.3"/>
    <row r="155" s="17" customFormat="1" x14ac:dyDescent="0.3"/>
    <row r="156" s="17" customFormat="1" x14ac:dyDescent="0.3"/>
    <row r="157" s="17" customFormat="1" x14ac:dyDescent="0.3"/>
    <row r="158" s="17" customFormat="1" x14ac:dyDescent="0.3"/>
    <row r="159" s="17" customFormat="1" x14ac:dyDescent="0.3"/>
    <row r="160" s="17" customFormat="1" x14ac:dyDescent="0.3"/>
    <row r="161" s="17" customFormat="1" x14ac:dyDescent="0.3"/>
    <row r="162" s="17" customFormat="1" x14ac:dyDescent="0.3"/>
    <row r="163" s="17" customFormat="1" x14ac:dyDescent="0.3"/>
    <row r="164" s="17" customFormat="1" x14ac:dyDescent="0.3"/>
    <row r="165" s="17" customFormat="1" x14ac:dyDescent="0.3"/>
    <row r="166" s="17" customFormat="1" x14ac:dyDescent="0.3"/>
    <row r="167" s="17" customFormat="1" x14ac:dyDescent="0.3"/>
    <row r="168" s="17" customFormat="1" x14ac:dyDescent="0.3"/>
    <row r="169" s="17" customFormat="1" x14ac:dyDescent="0.3"/>
    <row r="170" s="17" customFormat="1" x14ac:dyDescent="0.3"/>
    <row r="171" s="17" customFormat="1" x14ac:dyDescent="0.3"/>
    <row r="172" s="17" customFormat="1" x14ac:dyDescent="0.3"/>
    <row r="173" s="17" customFormat="1" x14ac:dyDescent="0.3"/>
    <row r="174" s="17" customFormat="1" x14ac:dyDescent="0.3"/>
    <row r="175" s="17" customFormat="1" x14ac:dyDescent="0.3"/>
    <row r="176" s="17" customFormat="1" x14ac:dyDescent="0.3"/>
    <row r="177" s="17" customFormat="1" x14ac:dyDescent="0.3"/>
    <row r="178" s="17" customFormat="1" x14ac:dyDescent="0.3"/>
    <row r="179" s="17" customFormat="1" x14ac:dyDescent="0.3"/>
    <row r="180" s="17" customFormat="1" x14ac:dyDescent="0.3"/>
    <row r="181" s="17" customFormat="1" x14ac:dyDescent="0.3"/>
    <row r="182" s="17" customFormat="1" x14ac:dyDescent="0.3"/>
    <row r="183" s="17" customFormat="1" x14ac:dyDescent="0.3"/>
    <row r="184" s="17" customFormat="1" x14ac:dyDescent="0.3"/>
    <row r="185" s="17" customFormat="1" x14ac:dyDescent="0.3"/>
    <row r="186" s="17" customFormat="1" x14ac:dyDescent="0.3"/>
    <row r="187" s="17" customFormat="1" x14ac:dyDescent="0.3"/>
    <row r="188" s="17" customFormat="1" x14ac:dyDescent="0.3"/>
    <row r="189" s="17" customFormat="1" x14ac:dyDescent="0.3"/>
    <row r="190" s="17" customFormat="1" x14ac:dyDescent="0.3"/>
    <row r="191" s="17" customFormat="1" x14ac:dyDescent="0.3"/>
    <row r="192" s="17" customFormat="1" x14ac:dyDescent="0.3"/>
    <row r="193" spans="1:16" s="17" customFormat="1" x14ac:dyDescent="0.3"/>
    <row r="194" spans="1:16" s="17" customFormat="1" x14ac:dyDescent="0.3"/>
    <row r="195" spans="1:16" s="17" customFormat="1" x14ac:dyDescent="0.3"/>
    <row r="196" spans="1:16" s="17" customFormat="1" x14ac:dyDescent="0.3"/>
    <row r="197" spans="1:16" s="17" customFormat="1" x14ac:dyDescent="0.3"/>
    <row r="198" spans="1:16" s="17" customFormat="1" x14ac:dyDescent="0.3"/>
    <row r="199" spans="1:16" s="17" customFormat="1" x14ac:dyDescent="0.3"/>
    <row r="200" spans="1:16" s="17" customFormat="1" x14ac:dyDescent="0.3"/>
    <row r="201" spans="1:16" s="17" customFormat="1" x14ac:dyDescent="0.3"/>
    <row r="202" spans="1:16" s="17" customFormat="1" x14ac:dyDescent="0.3"/>
    <row r="203" spans="1:16" s="17" customFormat="1" x14ac:dyDescent="0.3"/>
    <row r="204" spans="1:16" s="17" customFormat="1" x14ac:dyDescent="0.3"/>
    <row r="205" spans="1:16" s="17" customFormat="1" x14ac:dyDescent="0.3"/>
    <row r="206" spans="1:16" s="17" customFormat="1" x14ac:dyDescent="0.3"/>
    <row r="207" spans="1:16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  <row r="489" spans="1:16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</row>
    <row r="490" spans="1:16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</row>
    <row r="491" spans="1:16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</row>
    <row r="492" spans="1:16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</row>
    <row r="493" spans="1:16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</row>
    <row r="494" spans="1:16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</row>
    <row r="495" spans="1:16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</row>
    <row r="496" spans="1:16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</row>
    <row r="497" spans="1:16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</row>
    <row r="498" spans="1:16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</row>
    <row r="499" spans="1:16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</row>
    <row r="500" spans="1:16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</row>
    <row r="501" spans="1:16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</row>
    <row r="502" spans="1:16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</row>
    <row r="503" spans="1:16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</row>
    <row r="504" spans="1:16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</row>
    <row r="505" spans="1:16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</row>
    <row r="506" spans="1:16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</row>
    <row r="507" spans="1:16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</row>
    <row r="508" spans="1:16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</row>
    <row r="509" spans="1:16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</row>
    <row r="510" spans="1:16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</row>
    <row r="511" spans="1:16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</row>
    <row r="512" spans="1:16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</row>
    <row r="513" spans="1:16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</row>
    <row r="514" spans="1:16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</row>
    <row r="515" spans="1:16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</row>
    <row r="516" spans="1:16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</row>
    <row r="517" spans="1:16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</row>
    <row r="518" spans="1:16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</row>
    <row r="519" spans="1:16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</row>
    <row r="520" spans="1:16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</row>
    <row r="521" spans="1:16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</row>
    <row r="522" spans="1:16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</row>
    <row r="523" spans="1:16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</row>
    <row r="524" spans="1:16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</row>
    <row r="525" spans="1:16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</row>
    <row r="526" spans="1:16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</row>
    <row r="527" spans="1:16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</row>
    <row r="528" spans="1:16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</row>
    <row r="529" spans="1:16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</row>
    <row r="530" spans="1:16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</row>
    <row r="531" spans="1:16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</row>
    <row r="532" spans="1:16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</row>
    <row r="533" spans="1:16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</row>
    <row r="534" spans="1:16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</row>
    <row r="535" spans="1:16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</row>
    <row r="536" spans="1:16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</row>
    <row r="537" spans="1:16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</row>
    <row r="538" spans="1:16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</row>
    <row r="539" spans="1:16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</row>
    <row r="540" spans="1:16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</row>
    <row r="541" spans="1:16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</row>
    <row r="542" spans="1:16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</row>
    <row r="543" spans="1:16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</row>
    <row r="544" spans="1:16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</row>
    <row r="545" spans="1:16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</row>
    <row r="546" spans="1:16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</row>
    <row r="547" spans="1:16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</row>
    <row r="548" spans="1:16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</row>
    <row r="549" spans="1:16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</row>
    <row r="550" spans="1:16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</row>
    <row r="551" spans="1:16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</row>
    <row r="552" spans="1:16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</row>
    <row r="553" spans="1:16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</row>
    <row r="554" spans="1:16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</row>
    <row r="555" spans="1:16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</row>
    <row r="556" spans="1:16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</row>
    <row r="557" spans="1:16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</row>
    <row r="558" spans="1:16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</row>
    <row r="559" spans="1:16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</row>
    <row r="560" spans="1:16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</row>
    <row r="561" spans="1:16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</row>
    <row r="562" spans="1:16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</row>
    <row r="563" spans="1:16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</row>
    <row r="564" spans="1:16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</row>
    <row r="565" spans="1:16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</row>
    <row r="566" spans="1:16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</row>
    <row r="567" spans="1:16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</row>
    <row r="568" spans="1:16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</row>
    <row r="569" spans="1:16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</row>
    <row r="570" spans="1:16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</row>
    <row r="571" spans="1:16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</row>
    <row r="572" spans="1:16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</row>
    <row r="573" spans="1:16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</row>
    <row r="574" spans="1:16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</row>
    <row r="575" spans="1:16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</row>
    <row r="576" spans="1:16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</row>
    <row r="577" spans="1:16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</row>
    <row r="578" spans="1:16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</row>
    <row r="579" spans="1:16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</row>
    <row r="580" spans="1:16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</row>
    <row r="581" spans="1:16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</row>
    <row r="582" spans="1:16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</row>
    <row r="583" spans="1:16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</row>
    <row r="584" spans="1:16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</row>
    <row r="585" spans="1:16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</row>
    <row r="586" spans="1:16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</row>
    <row r="587" spans="1:16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</row>
    <row r="588" spans="1:16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</row>
    <row r="589" spans="1:16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</row>
    <row r="590" spans="1:16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</row>
    <row r="591" spans="1:16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</row>
    <row r="592" spans="1:16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</row>
    <row r="593" spans="1:16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</row>
    <row r="594" spans="1:16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</row>
    <row r="595" spans="1:16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</row>
    <row r="596" spans="1:16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</row>
    <row r="597" spans="1:16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</row>
    <row r="598" spans="1:16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</row>
    <row r="599" spans="1:16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</row>
    <row r="600" spans="1:16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</row>
    <row r="601" spans="1:16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</row>
    <row r="602" spans="1:16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</row>
    <row r="603" spans="1:16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</row>
    <row r="604" spans="1:16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</row>
    <row r="605" spans="1:16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1:16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1:16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1:16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1:16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1:16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spans="1:16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</row>
    <row r="612" spans="1:16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</row>
    <row r="613" spans="1:16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</row>
    <row r="614" spans="1:16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</row>
    <row r="615" spans="1:16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</row>
    <row r="616" spans="1:16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</row>
    <row r="617" spans="1:16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</row>
    <row r="618" spans="1:16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</row>
    <row r="619" spans="1:16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</row>
    <row r="620" spans="1:16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</row>
    <row r="621" spans="1:16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</row>
    <row r="622" spans="1:16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</row>
    <row r="623" spans="1:16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</row>
    <row r="624" spans="1:16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</row>
    <row r="625" spans="1:16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</row>
    <row r="626" spans="1:16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</row>
    <row r="627" spans="1:16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</row>
    <row r="628" spans="1:16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</row>
    <row r="629" spans="1:16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</row>
    <row r="630" spans="1:16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</row>
    <row r="631" spans="1:16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</row>
    <row r="632" spans="1:16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</row>
    <row r="633" spans="1:16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</row>
    <row r="634" spans="1:16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</row>
    <row r="635" spans="1:16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</row>
    <row r="636" spans="1:16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</row>
    <row r="637" spans="1:16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</row>
    <row r="638" spans="1:16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</row>
    <row r="639" spans="1:16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</row>
    <row r="640" spans="1:16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</row>
    <row r="641" spans="1:16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</row>
    <row r="642" spans="1:16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</row>
    <row r="643" spans="1:16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</row>
    <row r="644" spans="1:16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</row>
    <row r="645" spans="1:16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</row>
    <row r="646" spans="1:16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</row>
    <row r="647" spans="1:16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</row>
    <row r="648" spans="1:16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</row>
    <row r="649" spans="1:16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</row>
    <row r="650" spans="1:16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</row>
    <row r="651" spans="1:16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</row>
    <row r="652" spans="1:16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</row>
    <row r="653" spans="1:16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</row>
    <row r="654" spans="1:16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</row>
    <row r="655" spans="1:16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</row>
    <row r="656" spans="1:16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</row>
    <row r="657" spans="1:16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</row>
    <row r="658" spans="1:16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</row>
    <row r="659" spans="1:16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</row>
    <row r="660" spans="1:16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</row>
    <row r="661" spans="1:16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</row>
    <row r="662" spans="1:16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</row>
    <row r="663" spans="1:16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</row>
    <row r="664" spans="1:16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</row>
    <row r="665" spans="1:16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</row>
    <row r="666" spans="1:16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</row>
    <row r="667" spans="1:16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</row>
    <row r="668" spans="1:16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</row>
    <row r="669" spans="1:16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</row>
    <row r="670" spans="1:16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</row>
    <row r="671" spans="1:16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</row>
    <row r="672" spans="1:16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</row>
    <row r="673" spans="1:16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</row>
    <row r="674" spans="1:16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</row>
    <row r="675" spans="1:16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</row>
    <row r="676" spans="1:16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</row>
    <row r="677" spans="1:16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</row>
    <row r="678" spans="1:16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</row>
    <row r="679" spans="1:16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</row>
    <row r="680" spans="1:16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</row>
    <row r="681" spans="1:16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</row>
    <row r="682" spans="1:16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</row>
    <row r="683" spans="1:16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</row>
    <row r="684" spans="1:16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</row>
    <row r="685" spans="1:16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</row>
    <row r="686" spans="1:16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</row>
    <row r="687" spans="1:16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</row>
    <row r="688" spans="1:16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</row>
    <row r="689" spans="1:16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</row>
    <row r="690" spans="1:16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</row>
    <row r="691" spans="1:16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</row>
    <row r="692" spans="1:16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</row>
    <row r="693" spans="1:16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</row>
    <row r="694" spans="1:16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</row>
    <row r="695" spans="1:16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</row>
    <row r="696" spans="1:16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</row>
    <row r="697" spans="1:16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</row>
    <row r="698" spans="1:16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</row>
    <row r="699" spans="1:16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</row>
    <row r="700" spans="1:16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</row>
    <row r="701" spans="1:16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</row>
    <row r="702" spans="1:16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</row>
    <row r="703" spans="1:16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</row>
    <row r="704" spans="1:16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</row>
    <row r="705" spans="1:16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</row>
    <row r="706" spans="1:16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</row>
    <row r="707" spans="1:16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</row>
    <row r="708" spans="1:16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</row>
    <row r="709" spans="1:16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</row>
    <row r="710" spans="1:16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</row>
    <row r="711" spans="1:16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</row>
    <row r="712" spans="1:16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</row>
    <row r="713" spans="1:16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</row>
    <row r="714" spans="1:16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</row>
    <row r="715" spans="1:16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</row>
    <row r="716" spans="1:16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</row>
    <row r="717" spans="1:16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</row>
    <row r="718" spans="1:16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</row>
    <row r="719" spans="1:16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</row>
    <row r="720" spans="1:16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</row>
    <row r="721" spans="1:16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</row>
    <row r="722" spans="1:16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</row>
    <row r="723" spans="1:16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</row>
    <row r="724" spans="1:16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</row>
    <row r="725" spans="1:16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</row>
    <row r="726" spans="1:16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</row>
    <row r="727" spans="1:16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</row>
    <row r="728" spans="1:16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</row>
    <row r="729" spans="1:16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</row>
    <row r="730" spans="1:16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</row>
    <row r="731" spans="1:16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</row>
    <row r="732" spans="1:16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</row>
    <row r="733" spans="1:16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</row>
    <row r="734" spans="1:16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</row>
    <row r="735" spans="1:16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</row>
    <row r="736" spans="1:16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</row>
    <row r="737" spans="1:16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</row>
    <row r="738" spans="1:16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</row>
    <row r="739" spans="1:16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</row>
    <row r="740" spans="1:16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</row>
    <row r="741" spans="1:16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</row>
    <row r="742" spans="1:16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</row>
    <row r="743" spans="1:16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</row>
    <row r="744" spans="1:16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</row>
    <row r="745" spans="1:16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</row>
    <row r="746" spans="1:16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</row>
    <row r="747" spans="1:16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</row>
    <row r="748" spans="1:16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</row>
    <row r="749" spans="1:16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</row>
    <row r="750" spans="1:16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</row>
    <row r="751" spans="1:16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</row>
    <row r="752" spans="1:16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</row>
    <row r="753" spans="1:16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</row>
    <row r="754" spans="1:16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</row>
    <row r="755" spans="1:16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</row>
    <row r="756" spans="1:16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</row>
    <row r="757" spans="1:16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</row>
    <row r="758" spans="1:16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</row>
    <row r="759" spans="1:16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</row>
    <row r="760" spans="1:16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</row>
    <row r="761" spans="1:16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</row>
    <row r="762" spans="1:16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</row>
    <row r="763" spans="1:16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</row>
    <row r="764" spans="1:16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</row>
    <row r="765" spans="1:16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</row>
    <row r="766" spans="1:16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</row>
    <row r="767" spans="1:16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</row>
    <row r="768" spans="1:16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</row>
    <row r="769" spans="1:16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</row>
    <row r="770" spans="1:16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</row>
    <row r="771" spans="1:16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</row>
    <row r="772" spans="1:16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</row>
    <row r="773" spans="1:16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</row>
    <row r="774" spans="1:16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</row>
    <row r="775" spans="1:16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</row>
    <row r="776" spans="1:16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</row>
    <row r="777" spans="1:16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</row>
    <row r="778" spans="1:16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</row>
    <row r="779" spans="1:16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</row>
    <row r="780" spans="1:16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</row>
    <row r="781" spans="1:16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</row>
    <row r="782" spans="1:16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</row>
    <row r="783" spans="1:16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</row>
    <row r="784" spans="1:16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</row>
    <row r="785" spans="1:16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</row>
    <row r="786" spans="1:16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</row>
    <row r="787" spans="1:16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</row>
    <row r="788" spans="1:16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</row>
    <row r="789" spans="1:16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</row>
    <row r="790" spans="1:16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</row>
    <row r="791" spans="1:16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</row>
    <row r="792" spans="1:16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</row>
    <row r="793" spans="1:16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</row>
    <row r="794" spans="1:16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</row>
    <row r="795" spans="1:16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</row>
    <row r="796" spans="1:16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</row>
    <row r="797" spans="1:16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</row>
    <row r="798" spans="1:16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</row>
    <row r="799" spans="1:16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</row>
    <row r="800" spans="1:16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</row>
    <row r="801" spans="1:16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</row>
    <row r="802" spans="1:16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</row>
    <row r="803" spans="1:16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</row>
    <row r="804" spans="1:16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</row>
    <row r="805" spans="1:16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</row>
    <row r="806" spans="1:16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</row>
    <row r="807" spans="1:16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</row>
    <row r="808" spans="1:16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</row>
    <row r="809" spans="1:16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</row>
    <row r="810" spans="1:16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</row>
    <row r="811" spans="1:16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</row>
    <row r="812" spans="1:16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</row>
    <row r="813" spans="1:16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</row>
    <row r="814" spans="1:16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</row>
    <row r="815" spans="1:16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</row>
    <row r="816" spans="1:16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</row>
    <row r="817" spans="1:16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</row>
    <row r="818" spans="1:16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</row>
    <row r="819" spans="1:16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</row>
    <row r="820" spans="1:16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</row>
    <row r="821" spans="1:16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</row>
    <row r="822" spans="1:16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</row>
    <row r="823" spans="1:16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</row>
    <row r="824" spans="1:16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</row>
    <row r="825" spans="1:16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</row>
    <row r="826" spans="1:16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</row>
    <row r="827" spans="1:16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</row>
    <row r="828" spans="1:16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</row>
    <row r="829" spans="1:16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</row>
    <row r="830" spans="1:16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</row>
    <row r="831" spans="1:16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</row>
    <row r="832" spans="1:16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</row>
    <row r="833" spans="1:16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</row>
    <row r="834" spans="1:16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</row>
    <row r="835" spans="1:16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</row>
    <row r="836" spans="1:16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</row>
    <row r="837" spans="1:16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</row>
    <row r="838" spans="1:16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</row>
    <row r="839" spans="1:16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</row>
    <row r="840" spans="1:16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</row>
    <row r="841" spans="1:16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</row>
    <row r="842" spans="1:16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</row>
    <row r="843" spans="1:16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</row>
    <row r="844" spans="1:16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</row>
    <row r="845" spans="1:16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</row>
    <row r="846" spans="1:16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</row>
    <row r="847" spans="1:16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</row>
    <row r="848" spans="1:16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</row>
    <row r="849" spans="1:16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</row>
    <row r="850" spans="1:16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</row>
    <row r="851" spans="1:16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</row>
    <row r="852" spans="1:16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</row>
    <row r="853" spans="1:16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</row>
    <row r="854" spans="1:16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</row>
    <row r="855" spans="1:16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</row>
    <row r="856" spans="1:16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</row>
    <row r="857" spans="1:16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</row>
    <row r="858" spans="1:16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</row>
    <row r="859" spans="1:16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</row>
    <row r="860" spans="1:16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</row>
    <row r="861" spans="1:16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</row>
    <row r="862" spans="1:16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</row>
    <row r="863" spans="1:16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</row>
    <row r="864" spans="1:16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</row>
    <row r="865" spans="1:16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</row>
    <row r="866" spans="1:16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</row>
    <row r="867" spans="1:16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</row>
    <row r="868" spans="1:16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</row>
    <row r="869" spans="1:16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</row>
    <row r="870" spans="1:16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</row>
    <row r="871" spans="1:16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</row>
    <row r="872" spans="1:16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</row>
    <row r="873" spans="1:16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</row>
    <row r="874" spans="1:16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</row>
    <row r="875" spans="1:16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</row>
    <row r="876" spans="1:16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</row>
    <row r="877" spans="1:16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</row>
    <row r="878" spans="1:16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</row>
    <row r="879" spans="1:16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</row>
    <row r="880" spans="1:16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</row>
    <row r="881" spans="1:16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</row>
    <row r="882" spans="1:16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</row>
    <row r="883" spans="1:16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</row>
    <row r="884" spans="1:16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</row>
    <row r="885" spans="1:16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</row>
    <row r="886" spans="1:16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</row>
    <row r="887" spans="1:16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</row>
    <row r="888" spans="1:16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</row>
    <row r="889" spans="1:16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</row>
    <row r="890" spans="1:16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</row>
    <row r="891" spans="1:16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</row>
    <row r="892" spans="1:16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</row>
    <row r="893" spans="1:16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</row>
    <row r="894" spans="1:16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</row>
    <row r="895" spans="1:16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</row>
    <row r="896" spans="1:16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</row>
    <row r="897" spans="1:16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</row>
    <row r="898" spans="1:16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</row>
    <row r="899" spans="1:16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</row>
    <row r="900" spans="1:16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</row>
    <row r="901" spans="1:16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</row>
    <row r="902" spans="1:16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</row>
    <row r="903" spans="1:16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</row>
    <row r="904" spans="1:16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</row>
    <row r="905" spans="1:16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</row>
    <row r="906" spans="1:16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</row>
    <row r="907" spans="1:16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</row>
    <row r="908" spans="1:16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</row>
    <row r="909" spans="1:16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</row>
    <row r="910" spans="1:16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</row>
    <row r="911" spans="1:16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</row>
    <row r="912" spans="1:16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</row>
    <row r="913" spans="1:16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</row>
    <row r="914" spans="1:16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</row>
    <row r="915" spans="1:16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</row>
    <row r="916" spans="1:16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</row>
    <row r="917" spans="1:16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</row>
    <row r="918" spans="1:16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</row>
    <row r="919" spans="1:16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</row>
    <row r="920" spans="1:16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</row>
    <row r="921" spans="1:16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</row>
    <row r="922" spans="1:16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</row>
    <row r="923" spans="1:16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</row>
    <row r="924" spans="1:16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</row>
    <row r="925" spans="1:16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</row>
    <row r="926" spans="1:16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</row>
    <row r="927" spans="1:16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</row>
    <row r="928" spans="1:16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</row>
    <row r="929" spans="1:16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</row>
    <row r="930" spans="1:16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</row>
    <row r="931" spans="1:16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</row>
    <row r="932" spans="1:16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</row>
    <row r="933" spans="1:16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</row>
    <row r="934" spans="1:16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</row>
    <row r="935" spans="1:16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</row>
    <row r="936" spans="1:16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</row>
    <row r="937" spans="1:16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</row>
    <row r="938" spans="1:16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</row>
    <row r="939" spans="1:16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</row>
    <row r="940" spans="1:16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</row>
    <row r="941" spans="1:16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</row>
    <row r="942" spans="1:16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</row>
    <row r="943" spans="1:16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</row>
    <row r="944" spans="1:16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</row>
    <row r="945" spans="1:16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</row>
    <row r="946" spans="1:16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</row>
    <row r="947" spans="1:16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</row>
    <row r="948" spans="1:16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</row>
    <row r="949" spans="1:16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</row>
    <row r="950" spans="1:16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</row>
    <row r="951" spans="1:16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</row>
    <row r="952" spans="1:16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</row>
    <row r="953" spans="1:16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</row>
    <row r="954" spans="1:16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</row>
    <row r="955" spans="1:16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</row>
    <row r="956" spans="1:16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</row>
    <row r="957" spans="1:16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</row>
    <row r="958" spans="1:16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</row>
    <row r="959" spans="1:16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</row>
    <row r="960" spans="1:16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</row>
    <row r="961" spans="1:16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</row>
    <row r="962" spans="1:16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</row>
    <row r="963" spans="1:16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</row>
    <row r="964" spans="1:16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</row>
    <row r="965" spans="1:16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</row>
    <row r="966" spans="1:16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</row>
    <row r="967" spans="1:16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</row>
    <row r="968" spans="1:16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</row>
    <row r="969" spans="1:16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</row>
    <row r="970" spans="1:16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</row>
    <row r="971" spans="1:16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</row>
    <row r="972" spans="1:16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</row>
    <row r="973" spans="1:16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</row>
    <row r="974" spans="1:16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</row>
    <row r="975" spans="1:16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</row>
    <row r="976" spans="1:16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</row>
    <row r="977" spans="1:16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</row>
    <row r="978" spans="1:16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</row>
    <row r="979" spans="1:16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</row>
    <row r="980" spans="1:16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</row>
    <row r="981" spans="1:16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</row>
    <row r="982" spans="1:16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</row>
    <row r="983" spans="1:16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</row>
    <row r="984" spans="1:16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</row>
    <row r="985" spans="1:16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</row>
    <row r="986" spans="1:16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</row>
    <row r="987" spans="1:16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</row>
    <row r="988" spans="1:16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</row>
    <row r="989" spans="1:16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</row>
    <row r="990" spans="1:16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</row>
    <row r="991" spans="1:16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</row>
    <row r="992" spans="1:16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</row>
    <row r="993" spans="1:16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</row>
    <row r="994" spans="1:16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</row>
    <row r="995" spans="1:16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</row>
    <row r="996" spans="1:16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</row>
    <row r="997" spans="1:16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</row>
    <row r="998" spans="1:16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</row>
    <row r="999" spans="1:16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</row>
    <row r="1000" spans="1:16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</row>
    <row r="1001" spans="1:16" x14ac:dyDescent="0.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</row>
    <row r="1002" spans="1:16" x14ac:dyDescent="0.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</row>
    <row r="1003" spans="1:16" x14ac:dyDescent="0.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</row>
    <row r="1004" spans="1:16" x14ac:dyDescent="0.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</row>
    <row r="1005" spans="1:16" x14ac:dyDescent="0.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</row>
    <row r="1006" spans="1:16" x14ac:dyDescent="0.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</row>
    <row r="1007" spans="1:16" x14ac:dyDescent="0.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</row>
    <row r="1008" spans="1:16" x14ac:dyDescent="0.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</row>
    <row r="1009" spans="1:16" x14ac:dyDescent="0.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</row>
    <row r="1010" spans="1:16" x14ac:dyDescent="0.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</row>
    <row r="1011" spans="1:16" x14ac:dyDescent="0.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</row>
    <row r="1012" spans="1:16" x14ac:dyDescent="0.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</row>
    <row r="1013" spans="1:16" x14ac:dyDescent="0.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</row>
    <row r="1014" spans="1:16" x14ac:dyDescent="0.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</row>
    <row r="1015" spans="1:16" x14ac:dyDescent="0.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</row>
    <row r="1016" spans="1:16" x14ac:dyDescent="0.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</row>
    <row r="1017" spans="1:16" x14ac:dyDescent="0.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</row>
    <row r="1018" spans="1:16" x14ac:dyDescent="0.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</row>
    <row r="1019" spans="1:16" x14ac:dyDescent="0.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</row>
    <row r="1020" spans="1:16" x14ac:dyDescent="0.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</row>
    <row r="1021" spans="1:16" x14ac:dyDescent="0.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</row>
    <row r="1022" spans="1:16" x14ac:dyDescent="0.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</row>
    <row r="1023" spans="1:16" x14ac:dyDescent="0.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</row>
    <row r="1024" spans="1:16" x14ac:dyDescent="0.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</row>
    <row r="1025" spans="1:16" x14ac:dyDescent="0.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</row>
    <row r="1026" spans="1:16" x14ac:dyDescent="0.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</row>
    <row r="1027" spans="1:16" x14ac:dyDescent="0.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</row>
    <row r="1028" spans="1:16" x14ac:dyDescent="0.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</row>
    <row r="1029" spans="1:16" x14ac:dyDescent="0.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</row>
    <row r="1030" spans="1:16" x14ac:dyDescent="0.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</row>
    <row r="1031" spans="1:16" x14ac:dyDescent="0.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</row>
    <row r="1032" spans="1:16" x14ac:dyDescent="0.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</row>
    <row r="1033" spans="1:16" x14ac:dyDescent="0.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</row>
    <row r="1034" spans="1:16" x14ac:dyDescent="0.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</row>
    <row r="1035" spans="1:16" x14ac:dyDescent="0.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</row>
    <row r="1036" spans="1:16" x14ac:dyDescent="0.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</row>
    <row r="1037" spans="1:16" x14ac:dyDescent="0.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</row>
    <row r="1038" spans="1:16" x14ac:dyDescent="0.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</row>
    <row r="1039" spans="1:16" x14ac:dyDescent="0.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</row>
    <row r="1040" spans="1:16" x14ac:dyDescent="0.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</row>
    <row r="1041" spans="1:16" x14ac:dyDescent="0.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</row>
    <row r="1042" spans="1:16" x14ac:dyDescent="0.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</row>
    <row r="1043" spans="1:16" x14ac:dyDescent="0.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</row>
    <row r="1044" spans="1:16" x14ac:dyDescent="0.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</row>
    <row r="1045" spans="1:16" x14ac:dyDescent="0.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</row>
    <row r="1046" spans="1:16" x14ac:dyDescent="0.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</row>
    <row r="1047" spans="1:16" x14ac:dyDescent="0.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</row>
    <row r="1048" spans="1:16" x14ac:dyDescent="0.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</row>
    <row r="1049" spans="1:16" x14ac:dyDescent="0.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</row>
    <row r="1050" spans="1:16" x14ac:dyDescent="0.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</row>
    <row r="1051" spans="1:16" x14ac:dyDescent="0.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</row>
    <row r="1052" spans="1:16" x14ac:dyDescent="0.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</row>
    <row r="1053" spans="1:16" x14ac:dyDescent="0.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</row>
    <row r="1054" spans="1:16" x14ac:dyDescent="0.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</row>
    <row r="1055" spans="1:16" x14ac:dyDescent="0.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</row>
    <row r="1056" spans="1:16" x14ac:dyDescent="0.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</row>
    <row r="1057" spans="1:16" x14ac:dyDescent="0.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</row>
    <row r="1058" spans="1:16" x14ac:dyDescent="0.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</row>
    <row r="1059" spans="1:16" x14ac:dyDescent="0.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</row>
    <row r="1060" spans="1:16" x14ac:dyDescent="0.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</row>
    <row r="1061" spans="1:16" x14ac:dyDescent="0.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</row>
    <row r="1062" spans="1:16" x14ac:dyDescent="0.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</row>
    <row r="1063" spans="1:16" x14ac:dyDescent="0.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</row>
    <row r="1064" spans="1:16" x14ac:dyDescent="0.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</row>
    <row r="1065" spans="1:16" x14ac:dyDescent="0.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</row>
    <row r="1066" spans="1:16" x14ac:dyDescent="0.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</row>
    <row r="1067" spans="1:16" x14ac:dyDescent="0.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</row>
    <row r="1068" spans="1:16" x14ac:dyDescent="0.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</row>
    <row r="1069" spans="1:16" x14ac:dyDescent="0.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</row>
    <row r="1070" spans="1:16" x14ac:dyDescent="0.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</row>
    <row r="1071" spans="1:16" x14ac:dyDescent="0.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</row>
    <row r="1072" spans="1:16" x14ac:dyDescent="0.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</row>
    <row r="1073" spans="1:16" x14ac:dyDescent="0.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</row>
    <row r="1074" spans="1:16" x14ac:dyDescent="0.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</row>
    <row r="1075" spans="1:16" x14ac:dyDescent="0.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</row>
    <row r="1076" spans="1:16" x14ac:dyDescent="0.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</row>
    <row r="1077" spans="1:16" x14ac:dyDescent="0.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</row>
    <row r="1078" spans="1:16" x14ac:dyDescent="0.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</row>
    <row r="1079" spans="1:16" x14ac:dyDescent="0.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</row>
    <row r="1080" spans="1:16" x14ac:dyDescent="0.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</row>
    <row r="1081" spans="1:16" x14ac:dyDescent="0.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</row>
    <row r="1082" spans="1:16" x14ac:dyDescent="0.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</row>
    <row r="1083" spans="1:16" x14ac:dyDescent="0.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</row>
    <row r="1084" spans="1:16" x14ac:dyDescent="0.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</row>
    <row r="1085" spans="1:16" x14ac:dyDescent="0.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</row>
    <row r="1086" spans="1:16" x14ac:dyDescent="0.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</row>
    <row r="1087" spans="1:16" x14ac:dyDescent="0.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</row>
    <row r="1088" spans="1:16" x14ac:dyDescent="0.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</row>
    <row r="1089" spans="1:16" x14ac:dyDescent="0.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</row>
    <row r="1090" spans="1:16" x14ac:dyDescent="0.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</row>
    <row r="1091" spans="1:16" x14ac:dyDescent="0.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</row>
    <row r="1092" spans="1:16" x14ac:dyDescent="0.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</row>
    <row r="1093" spans="1:16" x14ac:dyDescent="0.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</row>
    <row r="1094" spans="1:16" x14ac:dyDescent="0.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</row>
    <row r="1095" spans="1:16" x14ac:dyDescent="0.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</row>
    <row r="1096" spans="1:16" x14ac:dyDescent="0.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</row>
    <row r="1097" spans="1:16" x14ac:dyDescent="0.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</row>
    <row r="1098" spans="1:16" x14ac:dyDescent="0.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</row>
    <row r="1099" spans="1:16" x14ac:dyDescent="0.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</row>
    <row r="1100" spans="1:16" x14ac:dyDescent="0.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</row>
    <row r="1101" spans="1:16" x14ac:dyDescent="0.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</row>
    <row r="1102" spans="1:16" x14ac:dyDescent="0.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</row>
    <row r="1103" spans="1:16" x14ac:dyDescent="0.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</row>
    <row r="1104" spans="1:16" x14ac:dyDescent="0.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</row>
    <row r="1105" spans="1:16" x14ac:dyDescent="0.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</row>
    <row r="1106" spans="1:16" x14ac:dyDescent="0.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</row>
    <row r="1107" spans="1:16" x14ac:dyDescent="0.3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</row>
    <row r="1108" spans="1:16" x14ac:dyDescent="0.3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</row>
    <row r="1109" spans="1:16" x14ac:dyDescent="0.3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</row>
    <row r="1110" spans="1:16" x14ac:dyDescent="0.3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</row>
    <row r="1111" spans="1:16" x14ac:dyDescent="0.3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</row>
    <row r="1112" spans="1:16" x14ac:dyDescent="0.3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</row>
    <row r="1113" spans="1:16" x14ac:dyDescent="0.3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</row>
    <row r="1114" spans="1:16" x14ac:dyDescent="0.3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</row>
    <row r="1115" spans="1:16" x14ac:dyDescent="0.3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</row>
    <row r="1116" spans="1:16" x14ac:dyDescent="0.3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</row>
    <row r="1117" spans="1:16" x14ac:dyDescent="0.3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</row>
    <row r="1118" spans="1:16" x14ac:dyDescent="0.3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</row>
    <row r="1119" spans="1:16" x14ac:dyDescent="0.3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</row>
    <row r="1120" spans="1:16" x14ac:dyDescent="0.3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</row>
    <row r="1121" spans="1:16" x14ac:dyDescent="0.3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</row>
    <row r="1122" spans="1:16" x14ac:dyDescent="0.3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</row>
    <row r="1123" spans="1:16" x14ac:dyDescent="0.3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</row>
    <row r="1124" spans="1:16" x14ac:dyDescent="0.3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</row>
    <row r="1125" spans="1:16" x14ac:dyDescent="0.3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</row>
    <row r="1126" spans="1:16" x14ac:dyDescent="0.3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</row>
    <row r="1127" spans="1:16" x14ac:dyDescent="0.3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</row>
    <row r="1128" spans="1:16" x14ac:dyDescent="0.3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</row>
    <row r="1129" spans="1:16" x14ac:dyDescent="0.3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</row>
    <row r="1130" spans="1:16" x14ac:dyDescent="0.3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</row>
    <row r="1131" spans="1:16" x14ac:dyDescent="0.3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</row>
    <row r="1132" spans="1:16" x14ac:dyDescent="0.3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</row>
    <row r="1133" spans="1:16" x14ac:dyDescent="0.3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</row>
    <row r="1134" spans="1:16" x14ac:dyDescent="0.3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</row>
    <row r="1135" spans="1:16" x14ac:dyDescent="0.3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</row>
    <row r="1136" spans="1:16" x14ac:dyDescent="0.3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</row>
    <row r="1137" spans="1:16" x14ac:dyDescent="0.3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</row>
    <row r="1138" spans="1:16" x14ac:dyDescent="0.3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</row>
    <row r="1139" spans="1:16" x14ac:dyDescent="0.3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</row>
    <row r="1140" spans="1:16" x14ac:dyDescent="0.3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</row>
    <row r="1141" spans="1:16" x14ac:dyDescent="0.3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</row>
    <row r="1142" spans="1:16" x14ac:dyDescent="0.3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</row>
    <row r="1143" spans="1:16" x14ac:dyDescent="0.3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</row>
    <row r="1144" spans="1:16" x14ac:dyDescent="0.3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</row>
    <row r="1145" spans="1:16" x14ac:dyDescent="0.3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</row>
    <row r="1146" spans="1:16" x14ac:dyDescent="0.3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</row>
    <row r="1147" spans="1:16" x14ac:dyDescent="0.3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</row>
    <row r="1148" spans="1:16" x14ac:dyDescent="0.3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</row>
    <row r="1149" spans="1:16" x14ac:dyDescent="0.3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</row>
    <row r="1150" spans="1:16" x14ac:dyDescent="0.3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</row>
    <row r="1151" spans="1:16" x14ac:dyDescent="0.3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</row>
    <row r="1152" spans="1:16" x14ac:dyDescent="0.3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</row>
    <row r="1153" spans="1:16" x14ac:dyDescent="0.3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</row>
    <row r="1154" spans="1:16" x14ac:dyDescent="0.3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</row>
    <row r="1155" spans="1:16" x14ac:dyDescent="0.3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</row>
    <row r="1156" spans="1:16" x14ac:dyDescent="0.3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</row>
    <row r="1157" spans="1:16" x14ac:dyDescent="0.3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</row>
    <row r="1158" spans="1:16" x14ac:dyDescent="0.3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</row>
    <row r="1159" spans="1:16" x14ac:dyDescent="0.3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</row>
    <row r="1160" spans="1:16" x14ac:dyDescent="0.3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</row>
    <row r="1161" spans="1:16" x14ac:dyDescent="0.3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</row>
    <row r="1162" spans="1:16" x14ac:dyDescent="0.3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</row>
    <row r="1163" spans="1:16" x14ac:dyDescent="0.3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</row>
    <row r="1164" spans="1:16" x14ac:dyDescent="0.3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</row>
    <row r="1165" spans="1:16" x14ac:dyDescent="0.3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</row>
    <row r="1166" spans="1:16" x14ac:dyDescent="0.3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</row>
    <row r="1167" spans="1:16" x14ac:dyDescent="0.3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</row>
    <row r="1168" spans="1:16" x14ac:dyDescent="0.3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</row>
    <row r="1169" spans="1:16" x14ac:dyDescent="0.3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</row>
    <row r="1170" spans="1:16" x14ac:dyDescent="0.3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</row>
    <row r="1171" spans="1:16" x14ac:dyDescent="0.3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</row>
    <row r="1172" spans="1:16" x14ac:dyDescent="0.3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</row>
    <row r="1173" spans="1:16" x14ac:dyDescent="0.3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</row>
    <row r="1174" spans="1:16" x14ac:dyDescent="0.3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</row>
    <row r="1175" spans="1:16" x14ac:dyDescent="0.3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</row>
    <row r="1176" spans="1:16" x14ac:dyDescent="0.3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</row>
    <row r="1177" spans="1:16" x14ac:dyDescent="0.3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</row>
    <row r="1178" spans="1:16" x14ac:dyDescent="0.3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</row>
    <row r="1179" spans="1:16" x14ac:dyDescent="0.3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</row>
    <row r="1180" spans="1:16" x14ac:dyDescent="0.3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</row>
    <row r="1181" spans="1:16" x14ac:dyDescent="0.3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</row>
    <row r="1182" spans="1:16" x14ac:dyDescent="0.3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</row>
    <row r="1183" spans="1:16" x14ac:dyDescent="0.3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</row>
    <row r="1184" spans="1:16" x14ac:dyDescent="0.3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</row>
    <row r="1185" spans="1:16" x14ac:dyDescent="0.3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</row>
    <row r="1186" spans="1:16" x14ac:dyDescent="0.3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</row>
    <row r="1187" spans="1:16" x14ac:dyDescent="0.3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</row>
    <row r="1188" spans="1:16" x14ac:dyDescent="0.3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</row>
    <row r="1189" spans="1:16" x14ac:dyDescent="0.3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</row>
    <row r="1190" spans="1:16" x14ac:dyDescent="0.3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</row>
    <row r="1191" spans="1:16" x14ac:dyDescent="0.3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</row>
    <row r="1192" spans="1:16" x14ac:dyDescent="0.3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</row>
    <row r="1193" spans="1:16" x14ac:dyDescent="0.3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</row>
    <row r="1194" spans="1:16" x14ac:dyDescent="0.3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</row>
    <row r="1195" spans="1:16" x14ac:dyDescent="0.3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</row>
    <row r="1196" spans="1:16" x14ac:dyDescent="0.3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</row>
    <row r="1197" spans="1:16" x14ac:dyDescent="0.3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</row>
    <row r="1198" spans="1:16" x14ac:dyDescent="0.3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</row>
    <row r="1199" spans="1:16" x14ac:dyDescent="0.3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</row>
    <row r="1200" spans="1:16" x14ac:dyDescent="0.3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</row>
    <row r="1201" spans="1:16" x14ac:dyDescent="0.3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</row>
    <row r="1202" spans="1:16" x14ac:dyDescent="0.3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</row>
    <row r="1203" spans="1:16" x14ac:dyDescent="0.3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</row>
    <row r="1204" spans="1:16" x14ac:dyDescent="0.3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</row>
    <row r="1205" spans="1:16" x14ac:dyDescent="0.3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</row>
    <row r="1206" spans="1:16" x14ac:dyDescent="0.3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</row>
    <row r="1207" spans="1:16" x14ac:dyDescent="0.3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</row>
    <row r="1208" spans="1:16" x14ac:dyDescent="0.3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</row>
    <row r="1209" spans="1:16" x14ac:dyDescent="0.3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</row>
    <row r="1210" spans="1:16" x14ac:dyDescent="0.3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</row>
    <row r="1211" spans="1:16" x14ac:dyDescent="0.3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</row>
    <row r="1212" spans="1:16" x14ac:dyDescent="0.3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</row>
    <row r="1213" spans="1:16" x14ac:dyDescent="0.3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</row>
    <row r="1214" spans="1:16" x14ac:dyDescent="0.3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</row>
    <row r="1215" spans="1:16" x14ac:dyDescent="0.3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</row>
    <row r="1216" spans="1:16" x14ac:dyDescent="0.3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</row>
    <row r="1217" spans="1:16" x14ac:dyDescent="0.3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</row>
    <row r="1218" spans="1:16" x14ac:dyDescent="0.3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</row>
    <row r="1219" spans="1:16" x14ac:dyDescent="0.3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</row>
    <row r="1220" spans="1:16" x14ac:dyDescent="0.3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</row>
    <row r="1221" spans="1:16" x14ac:dyDescent="0.3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</row>
    <row r="1222" spans="1:16" x14ac:dyDescent="0.3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</row>
    <row r="1223" spans="1:16" x14ac:dyDescent="0.3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</row>
    <row r="1224" spans="1:16" x14ac:dyDescent="0.3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</row>
    <row r="1225" spans="1:16" x14ac:dyDescent="0.3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</row>
    <row r="1226" spans="1:16" x14ac:dyDescent="0.3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</row>
    <row r="1227" spans="1:16" x14ac:dyDescent="0.3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</row>
    <row r="1228" spans="1:16" x14ac:dyDescent="0.3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</row>
    <row r="1229" spans="1:16" x14ac:dyDescent="0.3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</row>
    <row r="1230" spans="1:16" x14ac:dyDescent="0.3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</row>
    <row r="1231" spans="1:16" x14ac:dyDescent="0.3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</row>
    <row r="1232" spans="1:16" x14ac:dyDescent="0.3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</row>
    <row r="1233" spans="1:16" x14ac:dyDescent="0.3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</row>
    <row r="1234" spans="1:16" x14ac:dyDescent="0.3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</row>
    <row r="1235" spans="1:16" x14ac:dyDescent="0.3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</row>
    <row r="1236" spans="1:16" x14ac:dyDescent="0.3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</row>
    <row r="1237" spans="1:16" x14ac:dyDescent="0.3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</row>
    <row r="1238" spans="1:16" x14ac:dyDescent="0.3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</row>
    <row r="1239" spans="1:16" x14ac:dyDescent="0.3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</row>
    <row r="1240" spans="1:16" x14ac:dyDescent="0.3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</row>
    <row r="1241" spans="1:16" x14ac:dyDescent="0.3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</row>
    <row r="1242" spans="1:16" x14ac:dyDescent="0.3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</row>
    <row r="1243" spans="1:16" x14ac:dyDescent="0.3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</row>
    <row r="1244" spans="1:16" x14ac:dyDescent="0.3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</row>
    <row r="1245" spans="1:16" x14ac:dyDescent="0.3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</row>
    <row r="1246" spans="1:16" x14ac:dyDescent="0.3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</row>
    <row r="1247" spans="1:16" x14ac:dyDescent="0.3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</row>
    <row r="1248" spans="1:16" x14ac:dyDescent="0.3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</row>
    <row r="1249" spans="1:16" x14ac:dyDescent="0.3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</row>
    <row r="1250" spans="1:16" x14ac:dyDescent="0.3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</row>
    <row r="1251" spans="1:16" x14ac:dyDescent="0.3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</row>
    <row r="1252" spans="1:16" x14ac:dyDescent="0.3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</row>
    <row r="1253" spans="1:16" x14ac:dyDescent="0.3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</row>
    <row r="1254" spans="1:16" x14ac:dyDescent="0.3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</row>
    <row r="1255" spans="1:16" x14ac:dyDescent="0.3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</row>
    <row r="1256" spans="1:16" x14ac:dyDescent="0.3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</row>
    <row r="1257" spans="1:16" x14ac:dyDescent="0.3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</row>
    <row r="1258" spans="1:16" x14ac:dyDescent="0.3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</row>
    <row r="1259" spans="1:16" x14ac:dyDescent="0.3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</row>
    <row r="1260" spans="1:16" x14ac:dyDescent="0.3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</row>
    <row r="1261" spans="1:16" x14ac:dyDescent="0.3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</row>
    <row r="1262" spans="1:16" x14ac:dyDescent="0.3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</row>
    <row r="1263" spans="1:16" x14ac:dyDescent="0.3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</row>
    <row r="1264" spans="1:16" x14ac:dyDescent="0.3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</row>
    <row r="1265" spans="1:16" x14ac:dyDescent="0.3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</row>
    <row r="1266" spans="1:16" x14ac:dyDescent="0.3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</row>
    <row r="1267" spans="1:16" x14ac:dyDescent="0.3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</row>
    <row r="1268" spans="1:16" x14ac:dyDescent="0.3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</row>
    <row r="1269" spans="1:16" x14ac:dyDescent="0.3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</row>
    <row r="1270" spans="1:16" x14ac:dyDescent="0.3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</row>
    <row r="1271" spans="1:16" x14ac:dyDescent="0.3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</row>
    <row r="1272" spans="1:16" x14ac:dyDescent="0.3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</row>
    <row r="1273" spans="1:16" x14ac:dyDescent="0.3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</row>
    <row r="1274" spans="1:16" x14ac:dyDescent="0.3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</row>
    <row r="1275" spans="1:16" x14ac:dyDescent="0.3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</row>
    <row r="1276" spans="1:16" x14ac:dyDescent="0.3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</row>
    <row r="1277" spans="1:16" x14ac:dyDescent="0.3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</row>
    <row r="1278" spans="1:16" x14ac:dyDescent="0.3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</row>
    <row r="1279" spans="1:16" x14ac:dyDescent="0.3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</row>
    <row r="1280" spans="1:16" x14ac:dyDescent="0.3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</row>
    <row r="1281" spans="1:16" x14ac:dyDescent="0.3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</row>
    <row r="1282" spans="1:16" x14ac:dyDescent="0.3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</row>
    <row r="1283" spans="1:16" x14ac:dyDescent="0.3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</row>
    <row r="1284" spans="1:16" x14ac:dyDescent="0.3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</row>
    <row r="1285" spans="1:16" x14ac:dyDescent="0.3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</row>
    <row r="1286" spans="1:16" x14ac:dyDescent="0.3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</row>
    <row r="1287" spans="1:16" x14ac:dyDescent="0.3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</row>
    <row r="1288" spans="1:16" x14ac:dyDescent="0.3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</row>
    <row r="1289" spans="1:16" x14ac:dyDescent="0.3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</row>
    <row r="1290" spans="1:16" x14ac:dyDescent="0.3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</row>
    <row r="1291" spans="1:16" x14ac:dyDescent="0.3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</row>
    <row r="1292" spans="1:16" x14ac:dyDescent="0.3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</row>
    <row r="1293" spans="1:16" x14ac:dyDescent="0.3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</row>
    <row r="1294" spans="1:16" x14ac:dyDescent="0.3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</row>
    <row r="1295" spans="1:16" x14ac:dyDescent="0.3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</row>
    <row r="1296" spans="1:16" x14ac:dyDescent="0.3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</row>
    <row r="1297" spans="1:16" x14ac:dyDescent="0.3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</row>
    <row r="1298" spans="1:16" x14ac:dyDescent="0.3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</row>
    <row r="1299" spans="1:16" x14ac:dyDescent="0.3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</row>
    <row r="1300" spans="1:16" x14ac:dyDescent="0.3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</row>
    <row r="1301" spans="1:16" x14ac:dyDescent="0.3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</row>
    <row r="1302" spans="1:16" x14ac:dyDescent="0.3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</row>
    <row r="1303" spans="1:16" x14ac:dyDescent="0.3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</row>
    <row r="1304" spans="1:16" x14ac:dyDescent="0.3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</row>
    <row r="1305" spans="1:16" x14ac:dyDescent="0.3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</row>
    <row r="1306" spans="1:16" x14ac:dyDescent="0.3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</row>
    <row r="1307" spans="1:16" x14ac:dyDescent="0.3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</row>
    <row r="1308" spans="1:16" x14ac:dyDescent="0.3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</row>
    <row r="1309" spans="1:16" x14ac:dyDescent="0.3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</row>
    <row r="1310" spans="1:16" x14ac:dyDescent="0.3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</row>
    <row r="1311" spans="1:16" x14ac:dyDescent="0.3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</row>
    <row r="1312" spans="1:16" x14ac:dyDescent="0.3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</row>
    <row r="1313" spans="1:16" x14ac:dyDescent="0.3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</row>
    <row r="1314" spans="1:16" x14ac:dyDescent="0.3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</row>
    <row r="1315" spans="1:16" x14ac:dyDescent="0.3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</row>
    <row r="1316" spans="1:16" x14ac:dyDescent="0.3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</row>
    <row r="1317" spans="1:16" x14ac:dyDescent="0.3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</row>
    <row r="1318" spans="1:16" x14ac:dyDescent="0.3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</row>
    <row r="1319" spans="1:16" x14ac:dyDescent="0.3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</row>
    <row r="1320" spans="1:16" x14ac:dyDescent="0.3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</row>
    <row r="1321" spans="1:16" x14ac:dyDescent="0.3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</row>
    <row r="1322" spans="1:16" x14ac:dyDescent="0.3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</row>
    <row r="1323" spans="1:16" x14ac:dyDescent="0.3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</row>
    <row r="1324" spans="1:16" x14ac:dyDescent="0.3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</row>
    <row r="1325" spans="1:16" x14ac:dyDescent="0.3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</row>
    <row r="1326" spans="1:16" x14ac:dyDescent="0.3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</row>
    <row r="1327" spans="1:16" x14ac:dyDescent="0.3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</row>
    <row r="1328" spans="1:16" x14ac:dyDescent="0.3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</row>
    <row r="1329" spans="1:16" x14ac:dyDescent="0.3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</row>
    <row r="1330" spans="1:16" x14ac:dyDescent="0.3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</row>
    <row r="1331" spans="1:16" x14ac:dyDescent="0.3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</row>
    <row r="1332" spans="1:16" x14ac:dyDescent="0.3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</row>
    <row r="1333" spans="1:16" x14ac:dyDescent="0.3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</row>
    <row r="1334" spans="1:16" x14ac:dyDescent="0.3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</row>
    <row r="1335" spans="1:16" x14ac:dyDescent="0.3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</row>
    <row r="1336" spans="1:16" x14ac:dyDescent="0.3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</row>
    <row r="1337" spans="1:16" x14ac:dyDescent="0.3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</row>
    <row r="1338" spans="1:16" x14ac:dyDescent="0.3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</row>
    <row r="1339" spans="1:16" x14ac:dyDescent="0.3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</row>
    <row r="1340" spans="1:16" x14ac:dyDescent="0.3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</row>
    <row r="1341" spans="1:16" x14ac:dyDescent="0.3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</row>
    <row r="1342" spans="1:16" x14ac:dyDescent="0.3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</row>
    <row r="1343" spans="1:16" x14ac:dyDescent="0.3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</row>
    <row r="1344" spans="1:16" x14ac:dyDescent="0.3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</row>
    <row r="1345" spans="1:16" x14ac:dyDescent="0.3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</row>
    <row r="1346" spans="1:16" x14ac:dyDescent="0.3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</row>
    <row r="1347" spans="1:16" x14ac:dyDescent="0.3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</row>
    <row r="1348" spans="1:16" x14ac:dyDescent="0.3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</row>
    <row r="1349" spans="1:16" x14ac:dyDescent="0.3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</row>
    <row r="1350" spans="1:16" x14ac:dyDescent="0.3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</row>
    <row r="1351" spans="1:16" x14ac:dyDescent="0.3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</row>
    <row r="1352" spans="1:16" x14ac:dyDescent="0.3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</row>
    <row r="1353" spans="1:16" x14ac:dyDescent="0.3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</row>
    <row r="1354" spans="1:16" x14ac:dyDescent="0.3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</row>
    <row r="1355" spans="1:16" x14ac:dyDescent="0.3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</row>
    <row r="1356" spans="1:16" x14ac:dyDescent="0.3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</row>
    <row r="1357" spans="1:16" x14ac:dyDescent="0.3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</row>
    <row r="1358" spans="1:16" x14ac:dyDescent="0.3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</row>
    <row r="1359" spans="1:16" x14ac:dyDescent="0.3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</row>
    <row r="1360" spans="1:16" x14ac:dyDescent="0.3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</row>
    <row r="1361" spans="1:16" x14ac:dyDescent="0.3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</row>
    <row r="1362" spans="1:16" x14ac:dyDescent="0.3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</row>
    <row r="1363" spans="1:16" x14ac:dyDescent="0.3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</row>
    <row r="1364" spans="1:16" x14ac:dyDescent="0.3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</row>
    <row r="1365" spans="1:16" x14ac:dyDescent="0.3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</row>
    <row r="1366" spans="1:16" x14ac:dyDescent="0.3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</row>
    <row r="1367" spans="1:16" x14ac:dyDescent="0.3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</row>
    <row r="1368" spans="1:16" x14ac:dyDescent="0.3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</row>
    <row r="1369" spans="1:16" x14ac:dyDescent="0.3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</row>
    <row r="1370" spans="1:16" x14ac:dyDescent="0.3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</row>
    <row r="1371" spans="1:16" x14ac:dyDescent="0.3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</row>
    <row r="1372" spans="1:16" x14ac:dyDescent="0.3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</row>
    <row r="1373" spans="1:16" x14ac:dyDescent="0.3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</row>
    <row r="1374" spans="1:16" x14ac:dyDescent="0.3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</row>
    <row r="1375" spans="1:16" x14ac:dyDescent="0.3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</row>
    <row r="1376" spans="1:16" x14ac:dyDescent="0.3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</row>
    <row r="1377" spans="1:16" x14ac:dyDescent="0.3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</row>
    <row r="1378" spans="1:16" x14ac:dyDescent="0.3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</row>
    <row r="1379" spans="1:16" x14ac:dyDescent="0.3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</row>
    <row r="1380" spans="1:16" x14ac:dyDescent="0.3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</row>
    <row r="1381" spans="1:16" x14ac:dyDescent="0.3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</row>
    <row r="1382" spans="1:16" x14ac:dyDescent="0.3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</row>
    <row r="1383" spans="1:16" x14ac:dyDescent="0.3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</row>
    <row r="1384" spans="1:16" x14ac:dyDescent="0.3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</row>
    <row r="1385" spans="1:16" x14ac:dyDescent="0.3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</row>
    <row r="1386" spans="1:16" x14ac:dyDescent="0.3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</row>
    <row r="1387" spans="1:16" x14ac:dyDescent="0.3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</row>
    <row r="1388" spans="1:16" x14ac:dyDescent="0.3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</row>
    <row r="1389" spans="1:16" x14ac:dyDescent="0.3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</row>
    <row r="1390" spans="1:16" x14ac:dyDescent="0.3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</row>
    <row r="1391" spans="1:16" x14ac:dyDescent="0.3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</row>
    <row r="1392" spans="1:16" x14ac:dyDescent="0.3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</row>
    <row r="1393" spans="1:16" x14ac:dyDescent="0.3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</row>
    <row r="1394" spans="1:16" x14ac:dyDescent="0.3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</row>
    <row r="1395" spans="1:16" x14ac:dyDescent="0.3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</row>
    <row r="1396" spans="1:16" x14ac:dyDescent="0.3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</row>
    <row r="1397" spans="1:16" x14ac:dyDescent="0.3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</row>
    <row r="1398" spans="1:16" x14ac:dyDescent="0.3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</row>
    <row r="1399" spans="1:16" x14ac:dyDescent="0.3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</row>
    <row r="1400" spans="1:16" x14ac:dyDescent="0.3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</row>
    <row r="1401" spans="1:16" x14ac:dyDescent="0.3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</row>
    <row r="1402" spans="1:16" x14ac:dyDescent="0.3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</row>
    <row r="1403" spans="1:16" x14ac:dyDescent="0.3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</row>
    <row r="1404" spans="1:16" x14ac:dyDescent="0.3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</row>
    <row r="1405" spans="1:16" x14ac:dyDescent="0.3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</row>
    <row r="1406" spans="1:16" x14ac:dyDescent="0.3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</row>
    <row r="1407" spans="1:16" x14ac:dyDescent="0.3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</row>
    <row r="1408" spans="1:16" x14ac:dyDescent="0.3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</row>
    <row r="1409" spans="1:16" x14ac:dyDescent="0.3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</row>
    <row r="1410" spans="1:16" x14ac:dyDescent="0.3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</row>
    <row r="1411" spans="1:16" x14ac:dyDescent="0.3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</row>
    <row r="1412" spans="1:16" x14ac:dyDescent="0.3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</row>
    <row r="1413" spans="1:16" x14ac:dyDescent="0.3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</row>
    <row r="1414" spans="1:16" x14ac:dyDescent="0.3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</row>
    <row r="1415" spans="1:16" x14ac:dyDescent="0.3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</row>
    <row r="1416" spans="1:16" x14ac:dyDescent="0.3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</row>
    <row r="1417" spans="1:16" x14ac:dyDescent="0.3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</row>
    <row r="1418" spans="1:16" x14ac:dyDescent="0.3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</row>
    <row r="1419" spans="1:16" x14ac:dyDescent="0.3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</row>
    <row r="1420" spans="1:16" x14ac:dyDescent="0.3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</row>
    <row r="1421" spans="1:16" x14ac:dyDescent="0.3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</row>
    <row r="1422" spans="1:16" x14ac:dyDescent="0.3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</row>
    <row r="1423" spans="1:16" x14ac:dyDescent="0.3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</row>
    <row r="1424" spans="1:16" x14ac:dyDescent="0.3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</row>
    <row r="1425" spans="1:16" x14ac:dyDescent="0.3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</row>
    <row r="1426" spans="1:16" x14ac:dyDescent="0.3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</row>
    <row r="1427" spans="1:16" x14ac:dyDescent="0.3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</row>
    <row r="1428" spans="1:16" x14ac:dyDescent="0.3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</row>
    <row r="1429" spans="1:16" x14ac:dyDescent="0.3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</row>
    <row r="1430" spans="1:16" x14ac:dyDescent="0.3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</row>
    <row r="1431" spans="1:16" x14ac:dyDescent="0.3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</row>
    <row r="1432" spans="1:16" x14ac:dyDescent="0.3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</row>
    <row r="1433" spans="1:16" x14ac:dyDescent="0.3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</row>
    <row r="1434" spans="1:16" x14ac:dyDescent="0.3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</row>
    <row r="1435" spans="1:16" x14ac:dyDescent="0.3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</row>
    <row r="1436" spans="1:16" x14ac:dyDescent="0.3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</row>
    <row r="1437" spans="1:16" x14ac:dyDescent="0.3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</row>
    <row r="1438" spans="1:16" x14ac:dyDescent="0.3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</row>
    <row r="1439" spans="1:16" x14ac:dyDescent="0.3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</row>
    <row r="1440" spans="1:16" x14ac:dyDescent="0.3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</row>
    <row r="1441" spans="1:16" x14ac:dyDescent="0.3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</row>
    <row r="1442" spans="1:16" x14ac:dyDescent="0.3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</row>
    <row r="1443" spans="1:16" x14ac:dyDescent="0.3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</row>
    <row r="1444" spans="1:16" x14ac:dyDescent="0.3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</row>
    <row r="1445" spans="1:16" x14ac:dyDescent="0.3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</row>
    <row r="1446" spans="1:16" x14ac:dyDescent="0.3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</row>
    <row r="1447" spans="1:16" x14ac:dyDescent="0.3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</row>
    <row r="1448" spans="1:16" x14ac:dyDescent="0.3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</row>
    <row r="1449" spans="1:16" x14ac:dyDescent="0.3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</row>
    <row r="1450" spans="1:16" x14ac:dyDescent="0.3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</row>
    <row r="1451" spans="1:16" x14ac:dyDescent="0.3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</row>
    <row r="1452" spans="1:16" x14ac:dyDescent="0.3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</row>
    <row r="1453" spans="1:16" x14ac:dyDescent="0.3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</row>
    <row r="1454" spans="1:16" x14ac:dyDescent="0.3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</row>
    <row r="1455" spans="1:16" x14ac:dyDescent="0.3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</row>
    <row r="1456" spans="1:16" x14ac:dyDescent="0.3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</row>
    <row r="1457" spans="1:16" x14ac:dyDescent="0.3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</row>
    <row r="1458" spans="1:16" x14ac:dyDescent="0.3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</row>
    <row r="1459" spans="1:16" x14ac:dyDescent="0.3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</row>
    <row r="1460" spans="1:16" x14ac:dyDescent="0.3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</row>
    <row r="1461" spans="1:16" x14ac:dyDescent="0.3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</row>
    <row r="1462" spans="1:16" x14ac:dyDescent="0.3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</row>
    <row r="1463" spans="1:16" x14ac:dyDescent="0.3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</row>
    <row r="1464" spans="1:16" x14ac:dyDescent="0.3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</row>
    <row r="1465" spans="1:16" x14ac:dyDescent="0.3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</row>
    <row r="1466" spans="1:16" x14ac:dyDescent="0.3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</row>
    <row r="1467" spans="1:16" x14ac:dyDescent="0.3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</row>
    <row r="1468" spans="1:16" x14ac:dyDescent="0.3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</row>
    <row r="1469" spans="1:16" x14ac:dyDescent="0.3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</row>
    <row r="1470" spans="1:16" x14ac:dyDescent="0.3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</row>
    <row r="1471" spans="1:16" x14ac:dyDescent="0.3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</row>
    <row r="1472" spans="1:16" x14ac:dyDescent="0.3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</row>
    <row r="1473" spans="1:16" x14ac:dyDescent="0.3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</row>
    <row r="1474" spans="1:16" x14ac:dyDescent="0.3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</row>
    <row r="1475" spans="1:16" x14ac:dyDescent="0.3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</row>
    <row r="1476" spans="1:16" x14ac:dyDescent="0.3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</row>
    <row r="1477" spans="1:16" x14ac:dyDescent="0.3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</row>
    <row r="1478" spans="1:16" x14ac:dyDescent="0.3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</row>
    <row r="1479" spans="1:16" x14ac:dyDescent="0.3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</row>
    <row r="1480" spans="1:16" x14ac:dyDescent="0.3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</row>
    <row r="1481" spans="1:16" x14ac:dyDescent="0.3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</row>
    <row r="1482" spans="1:16" x14ac:dyDescent="0.3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</row>
    <row r="1483" spans="1:16" x14ac:dyDescent="0.3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</row>
    <row r="1484" spans="1:16" x14ac:dyDescent="0.3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</row>
    <row r="1485" spans="1:16" x14ac:dyDescent="0.3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</row>
    <row r="1486" spans="1:16" x14ac:dyDescent="0.3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</row>
    <row r="1487" spans="1:16" x14ac:dyDescent="0.3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</row>
    <row r="1488" spans="1:16" x14ac:dyDescent="0.3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</row>
    <row r="1489" spans="1:16" x14ac:dyDescent="0.3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</row>
    <row r="1490" spans="1:16" x14ac:dyDescent="0.3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</row>
    <row r="1491" spans="1:16" x14ac:dyDescent="0.3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</row>
    <row r="1492" spans="1:16" x14ac:dyDescent="0.3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</row>
    <row r="1493" spans="1:16" x14ac:dyDescent="0.3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</row>
    <row r="1494" spans="1:16" x14ac:dyDescent="0.3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</row>
    <row r="1495" spans="1:16" x14ac:dyDescent="0.3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</row>
    <row r="1496" spans="1:16" x14ac:dyDescent="0.3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</row>
    <row r="1497" spans="1:16" x14ac:dyDescent="0.3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</row>
    <row r="1498" spans="1:16" x14ac:dyDescent="0.3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</row>
    <row r="1499" spans="1:16" x14ac:dyDescent="0.3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</row>
    <row r="1500" spans="1:16" x14ac:dyDescent="0.3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</row>
    <row r="1501" spans="1:16" x14ac:dyDescent="0.3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</row>
    <row r="1502" spans="1:16" x14ac:dyDescent="0.3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</row>
    <row r="1503" spans="1:16" x14ac:dyDescent="0.3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</row>
    <row r="1504" spans="1:16" x14ac:dyDescent="0.3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</row>
    <row r="1505" spans="1:16" x14ac:dyDescent="0.3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</row>
    <row r="1506" spans="1:16" x14ac:dyDescent="0.3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</row>
    <row r="1507" spans="1:16" x14ac:dyDescent="0.3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</row>
    <row r="1508" spans="1:16" x14ac:dyDescent="0.3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</row>
    <row r="1509" spans="1:16" x14ac:dyDescent="0.3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</row>
    <row r="1510" spans="1:16" x14ac:dyDescent="0.3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</row>
    <row r="1511" spans="1:16" x14ac:dyDescent="0.3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</row>
    <row r="1512" spans="1:16" x14ac:dyDescent="0.3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</row>
    <row r="1513" spans="1:16" x14ac:dyDescent="0.3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</row>
    <row r="1514" spans="1:16" x14ac:dyDescent="0.3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</row>
    <row r="1515" spans="1:16" x14ac:dyDescent="0.3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</row>
    <row r="1516" spans="1:16" x14ac:dyDescent="0.3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</row>
    <row r="1517" spans="1:16" x14ac:dyDescent="0.3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</row>
    <row r="1518" spans="1:16" x14ac:dyDescent="0.3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</row>
    <row r="1519" spans="1:16" x14ac:dyDescent="0.3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</row>
    <row r="1520" spans="1:16" x14ac:dyDescent="0.3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</row>
    <row r="1521" spans="1:16" x14ac:dyDescent="0.3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</row>
    <row r="1522" spans="1:16" x14ac:dyDescent="0.3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</row>
    <row r="1523" spans="1:16" x14ac:dyDescent="0.3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</row>
    <row r="1524" spans="1:16" x14ac:dyDescent="0.3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</row>
    <row r="1525" spans="1:16" x14ac:dyDescent="0.3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</row>
    <row r="1526" spans="1:16" x14ac:dyDescent="0.3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</row>
    <row r="1527" spans="1:16" x14ac:dyDescent="0.3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</row>
    <row r="1528" spans="1:16" x14ac:dyDescent="0.3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</row>
    <row r="1529" spans="1:16" x14ac:dyDescent="0.3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</row>
    <row r="1530" spans="1:16" x14ac:dyDescent="0.3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</row>
    <row r="1531" spans="1:16" x14ac:dyDescent="0.3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</row>
    <row r="1532" spans="1:16" x14ac:dyDescent="0.3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</row>
    <row r="1533" spans="1:16" x14ac:dyDescent="0.3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</row>
    <row r="1534" spans="1:16" x14ac:dyDescent="0.3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</row>
    <row r="1535" spans="1:16" x14ac:dyDescent="0.3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</row>
    <row r="1536" spans="1:16" x14ac:dyDescent="0.3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</row>
    <row r="1537" spans="1:16" x14ac:dyDescent="0.3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</row>
    <row r="1538" spans="1:16" x14ac:dyDescent="0.3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</row>
    <row r="1539" spans="1:16" x14ac:dyDescent="0.3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</row>
    <row r="1540" spans="1:16" x14ac:dyDescent="0.3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</row>
    <row r="1541" spans="1:16" x14ac:dyDescent="0.3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</row>
    <row r="1542" spans="1:16" x14ac:dyDescent="0.3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</row>
    <row r="1543" spans="1:16" x14ac:dyDescent="0.3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</row>
    <row r="1544" spans="1:16" x14ac:dyDescent="0.3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</row>
    <row r="1545" spans="1:16" x14ac:dyDescent="0.3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</row>
    <row r="1546" spans="1:16" x14ac:dyDescent="0.3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</row>
    <row r="1547" spans="1:16" x14ac:dyDescent="0.3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</row>
    <row r="1548" spans="1:16" x14ac:dyDescent="0.3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</row>
    <row r="1549" spans="1:16" x14ac:dyDescent="0.3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</row>
    <row r="1550" spans="1:16" x14ac:dyDescent="0.3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</row>
    <row r="1551" spans="1:16" x14ac:dyDescent="0.3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</row>
    <row r="1552" spans="1:16" x14ac:dyDescent="0.3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</row>
    <row r="1553" spans="1:16" x14ac:dyDescent="0.3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</row>
    <row r="1554" spans="1:16" x14ac:dyDescent="0.3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</row>
    <row r="1555" spans="1:16" x14ac:dyDescent="0.3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</row>
    <row r="1556" spans="1:16" x14ac:dyDescent="0.3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</row>
    <row r="1557" spans="1:16" x14ac:dyDescent="0.3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</row>
    <row r="1558" spans="1:16" x14ac:dyDescent="0.3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</row>
    <row r="1559" spans="1:16" x14ac:dyDescent="0.3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</row>
    <row r="1560" spans="1:16" x14ac:dyDescent="0.3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</row>
    <row r="1561" spans="1:16" x14ac:dyDescent="0.3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</row>
    <row r="1562" spans="1:16" x14ac:dyDescent="0.3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</row>
    <row r="1563" spans="1:16" x14ac:dyDescent="0.3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</row>
    <row r="1564" spans="1:16" x14ac:dyDescent="0.3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</row>
    <row r="1565" spans="1:16" x14ac:dyDescent="0.3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</row>
    <row r="1566" spans="1:16" x14ac:dyDescent="0.3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</row>
    <row r="1567" spans="1:16" x14ac:dyDescent="0.3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</row>
    <row r="1568" spans="1:16" x14ac:dyDescent="0.3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</row>
    <row r="1569" spans="1:16" x14ac:dyDescent="0.3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</row>
    <row r="1570" spans="1:16" x14ac:dyDescent="0.3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</row>
    <row r="1571" spans="1:16" x14ac:dyDescent="0.3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</row>
    <row r="1572" spans="1:16" x14ac:dyDescent="0.3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</row>
    <row r="1573" spans="1:16" x14ac:dyDescent="0.3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</row>
    <row r="1574" spans="1:16" x14ac:dyDescent="0.3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</row>
    <row r="1575" spans="1:16" x14ac:dyDescent="0.3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</row>
    <row r="1576" spans="1:16" x14ac:dyDescent="0.3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</row>
    <row r="1577" spans="1:16" x14ac:dyDescent="0.3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</row>
    <row r="1578" spans="1:16" x14ac:dyDescent="0.3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</row>
    <row r="1579" spans="1:16" x14ac:dyDescent="0.3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</row>
    <row r="1580" spans="1:16" x14ac:dyDescent="0.3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</row>
    <row r="1581" spans="1:16" x14ac:dyDescent="0.3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</row>
    <row r="1582" spans="1:16" x14ac:dyDescent="0.3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</row>
    <row r="1583" spans="1:16" x14ac:dyDescent="0.3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</row>
    <row r="1584" spans="1:16" x14ac:dyDescent="0.3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</row>
    <row r="1585" spans="1:16" x14ac:dyDescent="0.3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</row>
    <row r="1586" spans="1:16" x14ac:dyDescent="0.3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</row>
    <row r="1587" spans="1:16" x14ac:dyDescent="0.3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</row>
    <row r="1588" spans="1:16" x14ac:dyDescent="0.3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</row>
    <row r="1589" spans="1:16" x14ac:dyDescent="0.3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</row>
    <row r="1590" spans="1:16" x14ac:dyDescent="0.3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</row>
    <row r="1591" spans="1:16" x14ac:dyDescent="0.3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</row>
    <row r="1592" spans="1:16" x14ac:dyDescent="0.3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</row>
    <row r="1593" spans="1:16" x14ac:dyDescent="0.3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</row>
    <row r="1594" spans="1:16" x14ac:dyDescent="0.3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</row>
    <row r="1595" spans="1:16" x14ac:dyDescent="0.3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</row>
    <row r="1596" spans="1:16" x14ac:dyDescent="0.3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</row>
    <row r="1597" spans="1:16" x14ac:dyDescent="0.3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</row>
    <row r="1598" spans="1:16" x14ac:dyDescent="0.3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</row>
    <row r="1599" spans="1:16" x14ac:dyDescent="0.3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</row>
    <row r="1600" spans="1:16" x14ac:dyDescent="0.3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</row>
    <row r="1601" spans="1:16" x14ac:dyDescent="0.3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</row>
    <row r="1602" spans="1:16" x14ac:dyDescent="0.3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</row>
    <row r="1603" spans="1:16" x14ac:dyDescent="0.3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</row>
    <row r="1604" spans="1:16" x14ac:dyDescent="0.3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</row>
    <row r="1605" spans="1:16" x14ac:dyDescent="0.3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</row>
    <row r="1606" spans="1:16" x14ac:dyDescent="0.3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</row>
    <row r="1607" spans="1:16" x14ac:dyDescent="0.3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</row>
    <row r="1608" spans="1:16" x14ac:dyDescent="0.3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</row>
    <row r="1609" spans="1:16" x14ac:dyDescent="0.3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</row>
    <row r="1610" spans="1:16" x14ac:dyDescent="0.3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</row>
    <row r="1611" spans="1:16" x14ac:dyDescent="0.3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</row>
    <row r="1612" spans="1:16" x14ac:dyDescent="0.3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</row>
    <row r="1613" spans="1:16" x14ac:dyDescent="0.3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</row>
    <row r="1614" spans="1:16" x14ac:dyDescent="0.3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</row>
    <row r="1615" spans="1:16" x14ac:dyDescent="0.3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</row>
    <row r="1616" spans="1:16" x14ac:dyDescent="0.3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</row>
    <row r="1617" spans="1:16" x14ac:dyDescent="0.3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</row>
    <row r="1618" spans="1:16" x14ac:dyDescent="0.3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</row>
    <row r="1619" spans="1:16" x14ac:dyDescent="0.3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</row>
    <row r="1620" spans="1:16" x14ac:dyDescent="0.3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</row>
    <row r="1621" spans="1:16" x14ac:dyDescent="0.3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</row>
    <row r="1622" spans="1:16" x14ac:dyDescent="0.3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</row>
    <row r="1623" spans="1:16" x14ac:dyDescent="0.3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</row>
    <row r="1624" spans="1:16" x14ac:dyDescent="0.3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</row>
    <row r="1625" spans="1:16" x14ac:dyDescent="0.3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</row>
    <row r="1626" spans="1:16" x14ac:dyDescent="0.3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</row>
    <row r="1627" spans="1:16" x14ac:dyDescent="0.3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</row>
    <row r="1628" spans="1:16" x14ac:dyDescent="0.3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</row>
    <row r="1629" spans="1:16" x14ac:dyDescent="0.3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</row>
    <row r="1630" spans="1:16" x14ac:dyDescent="0.3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</row>
    <row r="1631" spans="1:16" x14ac:dyDescent="0.3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</row>
    <row r="1632" spans="1:16" x14ac:dyDescent="0.3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</row>
    <row r="1633" spans="1:16" x14ac:dyDescent="0.3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</row>
    <row r="1634" spans="1:16" x14ac:dyDescent="0.3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</row>
    <row r="1635" spans="1:16" x14ac:dyDescent="0.3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</row>
    <row r="1636" spans="1:16" x14ac:dyDescent="0.3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</row>
    <row r="1637" spans="1:16" x14ac:dyDescent="0.3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</row>
    <row r="1638" spans="1:16" x14ac:dyDescent="0.3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</row>
    <row r="1639" spans="1:16" x14ac:dyDescent="0.3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</row>
    <row r="1640" spans="1:16" x14ac:dyDescent="0.3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</row>
    <row r="1641" spans="1:16" x14ac:dyDescent="0.3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</row>
    <row r="1642" spans="1:16" x14ac:dyDescent="0.3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</row>
    <row r="1643" spans="1:16" x14ac:dyDescent="0.3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</row>
    <row r="1644" spans="1:16" x14ac:dyDescent="0.3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</row>
    <row r="1645" spans="1:16" x14ac:dyDescent="0.3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</row>
    <row r="1646" spans="1:16" x14ac:dyDescent="0.3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</row>
    <row r="1647" spans="1:16" x14ac:dyDescent="0.3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</row>
    <row r="1648" spans="1:16" x14ac:dyDescent="0.3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</row>
    <row r="1649" spans="1:16" x14ac:dyDescent="0.3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</row>
    <row r="1650" spans="1:16" x14ac:dyDescent="0.3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</row>
    <row r="1651" spans="1:16" x14ac:dyDescent="0.3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</row>
    <row r="1652" spans="1:16" x14ac:dyDescent="0.3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</row>
    <row r="1653" spans="1:16" x14ac:dyDescent="0.3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</row>
    <row r="1654" spans="1:16" x14ac:dyDescent="0.3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</row>
    <row r="1655" spans="1:16" x14ac:dyDescent="0.3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</row>
    <row r="1656" spans="1:16" x14ac:dyDescent="0.3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</row>
    <row r="1657" spans="1:16" x14ac:dyDescent="0.3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</row>
    <row r="1658" spans="1:16" x14ac:dyDescent="0.3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</row>
    <row r="1659" spans="1:16" x14ac:dyDescent="0.3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</row>
    <row r="1660" spans="1:16" x14ac:dyDescent="0.3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</row>
    <row r="1661" spans="1:16" x14ac:dyDescent="0.3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</row>
    <row r="1662" spans="1:16" x14ac:dyDescent="0.3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</row>
    <row r="1663" spans="1:16" x14ac:dyDescent="0.3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</row>
    <row r="1664" spans="1:16" x14ac:dyDescent="0.3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</row>
    <row r="1665" spans="1:16" x14ac:dyDescent="0.3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</row>
    <row r="1666" spans="1:16" x14ac:dyDescent="0.3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</row>
    <row r="1667" spans="1:16" x14ac:dyDescent="0.3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</row>
    <row r="1668" spans="1:16" x14ac:dyDescent="0.3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</row>
    <row r="1669" spans="1:16" x14ac:dyDescent="0.3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</row>
    <row r="1670" spans="1:16" x14ac:dyDescent="0.3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</row>
    <row r="1671" spans="1:16" x14ac:dyDescent="0.3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</row>
    <row r="1672" spans="1:16" x14ac:dyDescent="0.3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</row>
    <row r="1673" spans="1:16" x14ac:dyDescent="0.3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</row>
    <row r="1674" spans="1:16" x14ac:dyDescent="0.3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</row>
    <row r="1675" spans="1:16" x14ac:dyDescent="0.3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</row>
    <row r="1676" spans="1:16" x14ac:dyDescent="0.3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</row>
    <row r="1677" spans="1:16" x14ac:dyDescent="0.3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</row>
    <row r="1678" spans="1:16" x14ac:dyDescent="0.3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</row>
    <row r="1679" spans="1:16" x14ac:dyDescent="0.3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</row>
    <row r="1680" spans="1:16" x14ac:dyDescent="0.3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</row>
    <row r="1681" spans="1:16" x14ac:dyDescent="0.3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</row>
    <row r="1682" spans="1:16" x14ac:dyDescent="0.3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</row>
    <row r="1683" spans="1:16" x14ac:dyDescent="0.3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</row>
    <row r="1684" spans="1:16" x14ac:dyDescent="0.3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</row>
    <row r="1685" spans="1:16" x14ac:dyDescent="0.3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</row>
    <row r="1686" spans="1:16" x14ac:dyDescent="0.3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</row>
    <row r="1687" spans="1:16" x14ac:dyDescent="0.3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</row>
    <row r="1688" spans="1:16" x14ac:dyDescent="0.3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</row>
    <row r="1689" spans="1:16" x14ac:dyDescent="0.3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</row>
    <row r="1690" spans="1:16" x14ac:dyDescent="0.3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</row>
    <row r="1691" spans="1:16" x14ac:dyDescent="0.3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</row>
    <row r="1692" spans="1:16" x14ac:dyDescent="0.3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</row>
    <row r="1693" spans="1:16" x14ac:dyDescent="0.3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</row>
    <row r="1694" spans="1:16" x14ac:dyDescent="0.3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</row>
    <row r="1695" spans="1:16" x14ac:dyDescent="0.3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</row>
    <row r="1696" spans="1:16" x14ac:dyDescent="0.3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</row>
    <row r="1697" spans="1:16" x14ac:dyDescent="0.3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</row>
    <row r="1698" spans="1:16" x14ac:dyDescent="0.3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</row>
    <row r="1699" spans="1:16" x14ac:dyDescent="0.3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</row>
    <row r="1700" spans="1:16" x14ac:dyDescent="0.3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</row>
    <row r="1701" spans="1:16" x14ac:dyDescent="0.3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</row>
    <row r="1702" spans="1:16" x14ac:dyDescent="0.3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</row>
    <row r="1703" spans="1:16" x14ac:dyDescent="0.3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</row>
    <row r="1704" spans="1:16" x14ac:dyDescent="0.3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</row>
    <row r="1705" spans="1:16" x14ac:dyDescent="0.3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</row>
    <row r="1706" spans="1:16" x14ac:dyDescent="0.3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</row>
    <row r="1707" spans="1:16" x14ac:dyDescent="0.3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</row>
    <row r="1708" spans="1:16" x14ac:dyDescent="0.3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</row>
    <row r="1709" spans="1:16" x14ac:dyDescent="0.3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</row>
    <row r="1710" spans="1:16" x14ac:dyDescent="0.3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</row>
    <row r="1711" spans="1:16" x14ac:dyDescent="0.3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</row>
    <row r="1712" spans="1:16" x14ac:dyDescent="0.3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</row>
    <row r="1713" spans="1:16" x14ac:dyDescent="0.3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</row>
    <row r="1714" spans="1:16" x14ac:dyDescent="0.3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</row>
    <row r="1715" spans="1:16" x14ac:dyDescent="0.3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</row>
    <row r="1716" spans="1:16" x14ac:dyDescent="0.3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</row>
    <row r="1717" spans="1:16" x14ac:dyDescent="0.3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</row>
    <row r="1718" spans="1:16" x14ac:dyDescent="0.3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</row>
    <row r="1719" spans="1:16" x14ac:dyDescent="0.3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</row>
    <row r="1720" spans="1:16" x14ac:dyDescent="0.3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</row>
    <row r="1721" spans="1:16" x14ac:dyDescent="0.3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</row>
    <row r="1722" spans="1:16" x14ac:dyDescent="0.3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</row>
    <row r="1723" spans="1:16" x14ac:dyDescent="0.3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</row>
    <row r="1724" spans="1:16" x14ac:dyDescent="0.3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</row>
    <row r="1725" spans="1:16" x14ac:dyDescent="0.3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</row>
    <row r="1726" spans="1:16" x14ac:dyDescent="0.3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</row>
    <row r="1727" spans="1:16" x14ac:dyDescent="0.3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</row>
    <row r="1728" spans="1:16" x14ac:dyDescent="0.3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</row>
    <row r="1729" spans="1:16" x14ac:dyDescent="0.3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</row>
    <row r="1730" spans="1:16" x14ac:dyDescent="0.3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</row>
    <row r="1731" spans="1:16" x14ac:dyDescent="0.3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</row>
    <row r="1732" spans="1:16" x14ac:dyDescent="0.3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</row>
    <row r="1733" spans="1:16" x14ac:dyDescent="0.3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</row>
    <row r="1734" spans="1:16" x14ac:dyDescent="0.3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</row>
    <row r="1735" spans="1:16" x14ac:dyDescent="0.3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</row>
    <row r="1736" spans="1:16" x14ac:dyDescent="0.3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</row>
    <row r="1737" spans="1:16" x14ac:dyDescent="0.3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</row>
    <row r="1738" spans="1:16" x14ac:dyDescent="0.3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</row>
    <row r="1739" spans="1:16" x14ac:dyDescent="0.3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</row>
    <row r="1740" spans="1:16" x14ac:dyDescent="0.3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</row>
    <row r="1741" spans="1:16" x14ac:dyDescent="0.3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</row>
    <row r="1742" spans="1:16" x14ac:dyDescent="0.3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</row>
    <row r="1743" spans="1:16" x14ac:dyDescent="0.3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</row>
    <row r="1744" spans="1:16" x14ac:dyDescent="0.3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</row>
    <row r="1745" spans="1:16" x14ac:dyDescent="0.3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</row>
    <row r="1746" spans="1:16" x14ac:dyDescent="0.3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</row>
    <row r="1747" spans="1:16" x14ac:dyDescent="0.3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</row>
    <row r="1748" spans="1:16" x14ac:dyDescent="0.3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</row>
    <row r="1749" spans="1:16" x14ac:dyDescent="0.3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</row>
    <row r="1750" spans="1:16" x14ac:dyDescent="0.3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</row>
    <row r="1751" spans="1:16" x14ac:dyDescent="0.3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</row>
    <row r="1752" spans="1:16" x14ac:dyDescent="0.3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</row>
    <row r="1753" spans="1:16" x14ac:dyDescent="0.3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</row>
    <row r="1754" spans="1:16" x14ac:dyDescent="0.3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</row>
    <row r="1755" spans="1:16" x14ac:dyDescent="0.3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</row>
    <row r="1756" spans="1:16" x14ac:dyDescent="0.3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</row>
    <row r="1757" spans="1:16" x14ac:dyDescent="0.3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</row>
    <row r="1758" spans="1:16" x14ac:dyDescent="0.3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</row>
    <row r="1759" spans="1:16" x14ac:dyDescent="0.3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</row>
    <row r="1760" spans="1:16" x14ac:dyDescent="0.3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</row>
    <row r="1761" spans="1:16" x14ac:dyDescent="0.3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</row>
    <row r="1762" spans="1:16" x14ac:dyDescent="0.3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</row>
    <row r="1763" spans="1:16" x14ac:dyDescent="0.3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</row>
    <row r="1764" spans="1:16" x14ac:dyDescent="0.3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</row>
    <row r="1765" spans="1:16" x14ac:dyDescent="0.3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</row>
    <row r="1766" spans="1:16" x14ac:dyDescent="0.3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</row>
    <row r="1767" spans="1:16" x14ac:dyDescent="0.3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</row>
    <row r="1768" spans="1:16" x14ac:dyDescent="0.3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</row>
    <row r="1769" spans="1:16" x14ac:dyDescent="0.3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</row>
    <row r="1770" spans="1:16" x14ac:dyDescent="0.3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</row>
    <row r="1771" spans="1:16" x14ac:dyDescent="0.3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</row>
    <row r="1772" spans="1:16" x14ac:dyDescent="0.3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</row>
    <row r="1773" spans="1:16" x14ac:dyDescent="0.3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</row>
    <row r="1774" spans="1:16" x14ac:dyDescent="0.3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</row>
    <row r="1775" spans="1:16" x14ac:dyDescent="0.3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</row>
    <row r="1776" spans="1:16" x14ac:dyDescent="0.3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</row>
    <row r="1777" spans="1:16" x14ac:dyDescent="0.3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</row>
    <row r="1778" spans="1:16" x14ac:dyDescent="0.3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</row>
    <row r="1779" spans="1:16" x14ac:dyDescent="0.3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</row>
    <row r="1780" spans="1:16" x14ac:dyDescent="0.3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</row>
    <row r="1781" spans="1:16" x14ac:dyDescent="0.3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</row>
    <row r="1782" spans="1:16" x14ac:dyDescent="0.3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</row>
    <row r="1783" spans="1:16" x14ac:dyDescent="0.3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</row>
    <row r="1784" spans="1:16" x14ac:dyDescent="0.3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</row>
    <row r="1785" spans="1:16" x14ac:dyDescent="0.3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</row>
    <row r="1786" spans="1:16" x14ac:dyDescent="0.3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</row>
    <row r="1787" spans="1:16" x14ac:dyDescent="0.3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</row>
    <row r="1788" spans="1:16" x14ac:dyDescent="0.3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</row>
    <row r="1789" spans="1:16" x14ac:dyDescent="0.3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</row>
    <row r="1790" spans="1:16" x14ac:dyDescent="0.3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</row>
    <row r="1791" spans="1:16" x14ac:dyDescent="0.3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</row>
    <row r="1792" spans="1:16" x14ac:dyDescent="0.3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</row>
    <row r="1793" spans="1:16" x14ac:dyDescent="0.3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</row>
    <row r="1794" spans="1:16" x14ac:dyDescent="0.3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</row>
    <row r="1795" spans="1:16" x14ac:dyDescent="0.3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</row>
    <row r="1796" spans="1:16" x14ac:dyDescent="0.3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</row>
    <row r="1797" spans="1:16" x14ac:dyDescent="0.3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</row>
    <row r="1798" spans="1:16" x14ac:dyDescent="0.3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</row>
    <row r="1799" spans="1:16" x14ac:dyDescent="0.3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</row>
    <row r="1800" spans="1:16" x14ac:dyDescent="0.3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</row>
    <row r="1801" spans="1:16" x14ac:dyDescent="0.3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</row>
    <row r="1802" spans="1:16" x14ac:dyDescent="0.3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</row>
    <row r="1803" spans="1:16" x14ac:dyDescent="0.3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</row>
    <row r="1804" spans="1:16" x14ac:dyDescent="0.3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</row>
    <row r="1805" spans="1:16" x14ac:dyDescent="0.3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</row>
    <row r="1806" spans="1:16" x14ac:dyDescent="0.3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</row>
    <row r="1807" spans="1:16" x14ac:dyDescent="0.3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</row>
    <row r="1808" spans="1:16" x14ac:dyDescent="0.3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</row>
    <row r="1809" spans="1:16" x14ac:dyDescent="0.3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</row>
    <row r="1810" spans="1:16" x14ac:dyDescent="0.3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</row>
    <row r="1811" spans="1:16" x14ac:dyDescent="0.3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</row>
    <row r="1812" spans="1:16" x14ac:dyDescent="0.3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</row>
    <row r="1813" spans="1:16" x14ac:dyDescent="0.3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</row>
    <row r="1814" spans="1:16" x14ac:dyDescent="0.3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</row>
    <row r="1815" spans="1:16" x14ac:dyDescent="0.3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</row>
    <row r="1816" spans="1:16" x14ac:dyDescent="0.3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</row>
    <row r="1817" spans="1:16" x14ac:dyDescent="0.3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</row>
    <row r="1818" spans="1:16" x14ac:dyDescent="0.3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</row>
    <row r="1819" spans="1:16" x14ac:dyDescent="0.3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</row>
    <row r="1820" spans="1:16" x14ac:dyDescent="0.3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</row>
    <row r="1821" spans="1:16" x14ac:dyDescent="0.3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</row>
    <row r="1822" spans="1:16" x14ac:dyDescent="0.3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</row>
    <row r="1823" spans="1:16" x14ac:dyDescent="0.3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</row>
    <row r="1824" spans="1:16" x14ac:dyDescent="0.3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</row>
    <row r="1825" spans="1:16" x14ac:dyDescent="0.3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</row>
    <row r="1826" spans="1:16" x14ac:dyDescent="0.3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</row>
    <row r="1827" spans="1:16" x14ac:dyDescent="0.3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</row>
    <row r="1828" spans="1:16" x14ac:dyDescent="0.3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</row>
    <row r="1829" spans="1:16" x14ac:dyDescent="0.3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</row>
    <row r="1830" spans="1:16" x14ac:dyDescent="0.3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</row>
    <row r="1831" spans="1:16" x14ac:dyDescent="0.3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</row>
    <row r="1832" spans="1:16" x14ac:dyDescent="0.3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</row>
    <row r="1833" spans="1:16" x14ac:dyDescent="0.3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</row>
    <row r="1834" spans="1:16" x14ac:dyDescent="0.3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</row>
    <row r="1835" spans="1:16" x14ac:dyDescent="0.3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</row>
    <row r="1836" spans="1:16" x14ac:dyDescent="0.3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</row>
    <row r="1837" spans="1:16" x14ac:dyDescent="0.3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</row>
    <row r="1838" spans="1:16" x14ac:dyDescent="0.3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</row>
    <row r="1839" spans="1:16" x14ac:dyDescent="0.3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</row>
    <row r="1840" spans="1:16" x14ac:dyDescent="0.3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</row>
    <row r="1841" spans="1:16" x14ac:dyDescent="0.3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</row>
    <row r="1842" spans="1:16" x14ac:dyDescent="0.3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</row>
    <row r="1843" spans="1:16" x14ac:dyDescent="0.3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</row>
    <row r="1844" spans="1:16" x14ac:dyDescent="0.3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</row>
    <row r="1845" spans="1:16" x14ac:dyDescent="0.3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</row>
    <row r="1846" spans="1:16" x14ac:dyDescent="0.3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</row>
    <row r="1847" spans="1:16" x14ac:dyDescent="0.3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</row>
    <row r="1848" spans="1:16" x14ac:dyDescent="0.3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</row>
    <row r="1849" spans="1:16" x14ac:dyDescent="0.3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</row>
    <row r="1850" spans="1:16" x14ac:dyDescent="0.3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</row>
    <row r="1851" spans="1:16" x14ac:dyDescent="0.3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</row>
    <row r="1852" spans="1:16" x14ac:dyDescent="0.3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</row>
    <row r="1853" spans="1:16" x14ac:dyDescent="0.3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</row>
    <row r="1854" spans="1:16" x14ac:dyDescent="0.3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</row>
    <row r="1855" spans="1:16" x14ac:dyDescent="0.3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</row>
    <row r="1856" spans="1:16" x14ac:dyDescent="0.3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</row>
    <row r="1857" spans="1:16" x14ac:dyDescent="0.3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</row>
    <row r="1858" spans="1:16" x14ac:dyDescent="0.3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</row>
    <row r="1859" spans="1:16" x14ac:dyDescent="0.3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</row>
    <row r="1860" spans="1:16" x14ac:dyDescent="0.3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</row>
    <row r="1861" spans="1:16" x14ac:dyDescent="0.3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</row>
    <row r="1862" spans="1:16" x14ac:dyDescent="0.3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</row>
    <row r="1863" spans="1:16" x14ac:dyDescent="0.3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</row>
    <row r="1864" spans="1:16" x14ac:dyDescent="0.3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</row>
    <row r="1865" spans="1:16" x14ac:dyDescent="0.3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</row>
    <row r="1866" spans="1:16" x14ac:dyDescent="0.3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</row>
    <row r="1867" spans="1:16" x14ac:dyDescent="0.3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</row>
    <row r="1868" spans="1:16" x14ac:dyDescent="0.3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</row>
    <row r="1869" spans="1:16" x14ac:dyDescent="0.3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</row>
    <row r="1870" spans="1:16" x14ac:dyDescent="0.3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</row>
    <row r="1871" spans="1:16" x14ac:dyDescent="0.3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</row>
    <row r="1872" spans="1:16" x14ac:dyDescent="0.3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</row>
    <row r="1873" spans="1:16" x14ac:dyDescent="0.3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</row>
    <row r="1874" spans="1:16" x14ac:dyDescent="0.3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</row>
    <row r="1875" spans="1:16" x14ac:dyDescent="0.3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</row>
    <row r="1876" spans="1:16" x14ac:dyDescent="0.3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</row>
    <row r="1877" spans="1:16" x14ac:dyDescent="0.3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</row>
    <row r="1878" spans="1:16" x14ac:dyDescent="0.3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</row>
    <row r="1879" spans="1:16" x14ac:dyDescent="0.3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</row>
    <row r="1880" spans="1:16" x14ac:dyDescent="0.3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</row>
    <row r="1881" spans="1:16" x14ac:dyDescent="0.3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</row>
    <row r="1882" spans="1:16" x14ac:dyDescent="0.3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</row>
    <row r="1883" spans="1:16" x14ac:dyDescent="0.3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</row>
    <row r="1884" spans="1:16" x14ac:dyDescent="0.3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</row>
    <row r="1885" spans="1:16" x14ac:dyDescent="0.3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</row>
    <row r="1886" spans="1:16" x14ac:dyDescent="0.3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</row>
    <row r="1887" spans="1:16" x14ac:dyDescent="0.3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</row>
    <row r="1888" spans="1:16" x14ac:dyDescent="0.3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</row>
    <row r="1889" spans="1:16" x14ac:dyDescent="0.3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</row>
    <row r="1890" spans="1:16" x14ac:dyDescent="0.3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</row>
    <row r="1891" spans="1:16" x14ac:dyDescent="0.3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</row>
    <row r="1892" spans="1:16" x14ac:dyDescent="0.3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</row>
    <row r="1893" spans="1:16" x14ac:dyDescent="0.3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</row>
    <row r="1894" spans="1:16" x14ac:dyDescent="0.3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</row>
    <row r="1895" spans="1:16" x14ac:dyDescent="0.3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</row>
    <row r="1896" spans="1:16" x14ac:dyDescent="0.3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</row>
    <row r="1897" spans="1:16" x14ac:dyDescent="0.3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</row>
    <row r="1898" spans="1:16" x14ac:dyDescent="0.3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</row>
    <row r="1899" spans="1:16" x14ac:dyDescent="0.3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</row>
    <row r="1900" spans="1:16" x14ac:dyDescent="0.3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</row>
    <row r="1901" spans="1:16" x14ac:dyDescent="0.3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</row>
    <row r="1902" spans="1:16" x14ac:dyDescent="0.3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</row>
    <row r="1903" spans="1:16" x14ac:dyDescent="0.3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</row>
    <row r="1904" spans="1:16" x14ac:dyDescent="0.3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</row>
    <row r="1905" spans="1:16" x14ac:dyDescent="0.3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</row>
    <row r="1906" spans="1:16" x14ac:dyDescent="0.3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</row>
    <row r="1907" spans="1:16" x14ac:dyDescent="0.3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</row>
    <row r="1908" spans="1:16" x14ac:dyDescent="0.3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</row>
    <row r="1909" spans="1:16" x14ac:dyDescent="0.3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</row>
    <row r="1910" spans="1:16" x14ac:dyDescent="0.3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</row>
    <row r="1911" spans="1:16" x14ac:dyDescent="0.3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</row>
    <row r="1912" spans="1:16" x14ac:dyDescent="0.3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</row>
    <row r="1913" spans="1:16" x14ac:dyDescent="0.3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</row>
    <row r="1914" spans="1:16" x14ac:dyDescent="0.3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</row>
    <row r="1915" spans="1:16" x14ac:dyDescent="0.3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</row>
    <row r="1916" spans="1:16" x14ac:dyDescent="0.3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</row>
    <row r="1917" spans="1:16" x14ac:dyDescent="0.3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</row>
    <row r="1918" spans="1:16" x14ac:dyDescent="0.3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</row>
    <row r="1919" spans="1:16" x14ac:dyDescent="0.3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</row>
    <row r="1920" spans="1:16" x14ac:dyDescent="0.3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</row>
    <row r="1921" spans="1:16" x14ac:dyDescent="0.3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</row>
    <row r="1922" spans="1:16" x14ac:dyDescent="0.3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</row>
    <row r="1923" spans="1:16" x14ac:dyDescent="0.3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</row>
    <row r="1924" spans="1:16" x14ac:dyDescent="0.3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</row>
    <row r="1925" spans="1:16" x14ac:dyDescent="0.3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</row>
    <row r="1926" spans="1:16" x14ac:dyDescent="0.3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</row>
    <row r="1927" spans="1:16" x14ac:dyDescent="0.3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</row>
    <row r="1928" spans="1:16" x14ac:dyDescent="0.3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</row>
    <row r="1929" spans="1:16" x14ac:dyDescent="0.3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</row>
    <row r="1930" spans="1:16" x14ac:dyDescent="0.3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</row>
    <row r="1931" spans="1:16" x14ac:dyDescent="0.3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</row>
    <row r="1932" spans="1:16" x14ac:dyDescent="0.3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</row>
    <row r="1933" spans="1:16" x14ac:dyDescent="0.3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</row>
    <row r="1934" spans="1:16" x14ac:dyDescent="0.3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</row>
    <row r="1935" spans="1:16" x14ac:dyDescent="0.3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</row>
    <row r="1936" spans="1:16" x14ac:dyDescent="0.3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</row>
    <row r="1937" spans="1:16" x14ac:dyDescent="0.3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</row>
    <row r="1938" spans="1:16" x14ac:dyDescent="0.3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</row>
    <row r="1939" spans="1:16" x14ac:dyDescent="0.3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</row>
    <row r="1940" spans="1:16" x14ac:dyDescent="0.3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</row>
    <row r="1941" spans="1:16" x14ac:dyDescent="0.3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</row>
    <row r="1942" spans="1:16" x14ac:dyDescent="0.3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</row>
    <row r="1943" spans="1:16" x14ac:dyDescent="0.3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</row>
    <row r="1944" spans="1:16" x14ac:dyDescent="0.3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</row>
    <row r="1945" spans="1:16" x14ac:dyDescent="0.3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</row>
    <row r="1946" spans="1:16" x14ac:dyDescent="0.3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</row>
    <row r="1947" spans="1:16" x14ac:dyDescent="0.3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</row>
    <row r="1948" spans="1:16" x14ac:dyDescent="0.3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</row>
    <row r="1949" spans="1:16" x14ac:dyDescent="0.3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</row>
    <row r="1950" spans="1:16" x14ac:dyDescent="0.3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</row>
    <row r="1951" spans="1:16" x14ac:dyDescent="0.3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</row>
    <row r="1952" spans="1:16" x14ac:dyDescent="0.3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</row>
    <row r="1953" spans="1:16" x14ac:dyDescent="0.3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</row>
    <row r="1954" spans="1:16" x14ac:dyDescent="0.3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</row>
    <row r="1955" spans="1:16" x14ac:dyDescent="0.3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</row>
    <row r="1956" spans="1:16" x14ac:dyDescent="0.3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</row>
    <row r="1957" spans="1:16" x14ac:dyDescent="0.3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</row>
    <row r="1958" spans="1:16" x14ac:dyDescent="0.3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</row>
    <row r="1959" spans="1:16" x14ac:dyDescent="0.3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</row>
    <row r="1960" spans="1:16" x14ac:dyDescent="0.3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</row>
    <row r="1961" spans="1:16" x14ac:dyDescent="0.3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</row>
    <row r="1962" spans="1:16" x14ac:dyDescent="0.3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</row>
    <row r="1963" spans="1:16" x14ac:dyDescent="0.3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</row>
    <row r="1964" spans="1:16" x14ac:dyDescent="0.3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</row>
    <row r="1965" spans="1:16" x14ac:dyDescent="0.3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</row>
    <row r="1966" spans="1:16" x14ac:dyDescent="0.3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</row>
    <row r="1967" spans="1:16" x14ac:dyDescent="0.3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</row>
    <row r="1968" spans="1:16" x14ac:dyDescent="0.3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</row>
    <row r="1969" spans="1:16" x14ac:dyDescent="0.3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</row>
    <row r="1970" spans="1:16" x14ac:dyDescent="0.3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</row>
    <row r="1971" spans="1:16" x14ac:dyDescent="0.3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</row>
    <row r="1972" spans="1:16" x14ac:dyDescent="0.3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</row>
    <row r="1973" spans="1:16" x14ac:dyDescent="0.3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</row>
    <row r="1974" spans="1:16" x14ac:dyDescent="0.3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</row>
    <row r="1975" spans="1:16" x14ac:dyDescent="0.3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</row>
    <row r="1976" spans="1:16" x14ac:dyDescent="0.3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</row>
    <row r="1977" spans="1:16" x14ac:dyDescent="0.3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</row>
    <row r="1978" spans="1:16" x14ac:dyDescent="0.3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</row>
    <row r="1979" spans="1:16" x14ac:dyDescent="0.3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</row>
    <row r="1980" spans="1:16" x14ac:dyDescent="0.3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</row>
    <row r="1981" spans="1:16" x14ac:dyDescent="0.3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</row>
    <row r="1982" spans="1:16" x14ac:dyDescent="0.3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</row>
    <row r="1983" spans="1:16" x14ac:dyDescent="0.3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</row>
    <row r="1984" spans="1:16" x14ac:dyDescent="0.3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</row>
    <row r="1985" spans="1:16" x14ac:dyDescent="0.3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</row>
    <row r="1986" spans="1:16" x14ac:dyDescent="0.3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</row>
    <row r="1987" spans="1:16" x14ac:dyDescent="0.3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</row>
    <row r="1988" spans="1:16" x14ac:dyDescent="0.3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</row>
    <row r="1989" spans="1:16" x14ac:dyDescent="0.3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</row>
    <row r="1990" spans="1:16" x14ac:dyDescent="0.3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</row>
    <row r="1991" spans="1:16" x14ac:dyDescent="0.3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</row>
    <row r="1992" spans="1:16" x14ac:dyDescent="0.3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</row>
    <row r="1993" spans="1:16" x14ac:dyDescent="0.3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</row>
    <row r="1994" spans="1:16" x14ac:dyDescent="0.3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</row>
    <row r="1995" spans="1:16" x14ac:dyDescent="0.3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</row>
    <row r="1996" spans="1:16" x14ac:dyDescent="0.3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</row>
    <row r="1997" spans="1:16" x14ac:dyDescent="0.3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</row>
    <row r="1998" spans="1:16" x14ac:dyDescent="0.3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</row>
    <row r="1999" spans="1:16" x14ac:dyDescent="0.3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</row>
    <row r="2000" spans="1:16" x14ac:dyDescent="0.3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</row>
    <row r="2001" spans="1:16" x14ac:dyDescent="0.3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</row>
    <row r="2002" spans="1:16" x14ac:dyDescent="0.3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</row>
    <row r="2003" spans="1:16" x14ac:dyDescent="0.3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</row>
    <row r="2004" spans="1:16" x14ac:dyDescent="0.3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</row>
    <row r="2005" spans="1:16" x14ac:dyDescent="0.3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</row>
    <row r="2006" spans="1:16" x14ac:dyDescent="0.3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</row>
    <row r="2007" spans="1:16" x14ac:dyDescent="0.3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</row>
    <row r="2008" spans="1:16" x14ac:dyDescent="0.3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</row>
    <row r="2009" spans="1:16" x14ac:dyDescent="0.3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</row>
    <row r="2010" spans="1:16" x14ac:dyDescent="0.3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</row>
    <row r="2011" spans="1:16" x14ac:dyDescent="0.3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</row>
    <row r="2012" spans="1:16" x14ac:dyDescent="0.3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</row>
    <row r="2013" spans="1:16" x14ac:dyDescent="0.3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</row>
    <row r="2014" spans="1:16" x14ac:dyDescent="0.3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</row>
    <row r="2015" spans="1:16" x14ac:dyDescent="0.3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</row>
    <row r="2016" spans="1:16" x14ac:dyDescent="0.3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</row>
    <row r="2017" spans="1:16" x14ac:dyDescent="0.3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</row>
    <row r="2018" spans="1:16" x14ac:dyDescent="0.3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</row>
    <row r="2019" spans="1:16" x14ac:dyDescent="0.3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</row>
    <row r="2020" spans="1:16" x14ac:dyDescent="0.3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</row>
    <row r="2021" spans="1:16" x14ac:dyDescent="0.3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</row>
    <row r="2022" spans="1:16" x14ac:dyDescent="0.3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</row>
    <row r="2023" spans="1:16" x14ac:dyDescent="0.3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</row>
    <row r="2024" spans="1:16" x14ac:dyDescent="0.3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</row>
    <row r="2025" spans="1:16" x14ac:dyDescent="0.3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</row>
    <row r="2026" spans="1:16" x14ac:dyDescent="0.3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</row>
    <row r="2027" spans="1:16" x14ac:dyDescent="0.3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</row>
    <row r="2028" spans="1:16" x14ac:dyDescent="0.3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</row>
    <row r="2029" spans="1:16" x14ac:dyDescent="0.3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</row>
    <row r="2030" spans="1:16" x14ac:dyDescent="0.3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</row>
    <row r="2031" spans="1:16" x14ac:dyDescent="0.3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</row>
    <row r="2032" spans="1:16" x14ac:dyDescent="0.3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</row>
    <row r="2033" spans="1:16" x14ac:dyDescent="0.3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</row>
    <row r="2034" spans="1:16" x14ac:dyDescent="0.3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</row>
    <row r="2035" spans="1:16" x14ac:dyDescent="0.3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</row>
    <row r="2036" spans="1:16" x14ac:dyDescent="0.3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</row>
    <row r="2037" spans="1:16" x14ac:dyDescent="0.3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</row>
    <row r="2038" spans="1:16" x14ac:dyDescent="0.3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</row>
    <row r="2039" spans="1:16" x14ac:dyDescent="0.3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</row>
    <row r="2040" spans="1:16" x14ac:dyDescent="0.3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</row>
    <row r="2041" spans="1:16" x14ac:dyDescent="0.3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</row>
    <row r="2042" spans="1:16" x14ac:dyDescent="0.3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</row>
    <row r="2043" spans="1:16" x14ac:dyDescent="0.3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</row>
    <row r="2044" spans="1:16" x14ac:dyDescent="0.3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</row>
    <row r="2045" spans="1:16" x14ac:dyDescent="0.3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</row>
    <row r="2046" spans="1:16" x14ac:dyDescent="0.3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</row>
    <row r="2047" spans="1:16" x14ac:dyDescent="0.3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</row>
    <row r="2048" spans="1:16" x14ac:dyDescent="0.3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</row>
    <row r="2049" spans="1:16" x14ac:dyDescent="0.3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</row>
    <row r="2050" spans="1:16" x14ac:dyDescent="0.3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</row>
    <row r="2051" spans="1:16" x14ac:dyDescent="0.3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</row>
    <row r="2052" spans="1:16" x14ac:dyDescent="0.3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</row>
    <row r="2053" spans="1:16" x14ac:dyDescent="0.3">
      <c r="A2053" s="17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</row>
    <row r="2054" spans="1:16" x14ac:dyDescent="0.3">
      <c r="A2054" s="17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</row>
    <row r="2055" spans="1:16" x14ac:dyDescent="0.3">
      <c r="A2055" s="17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</row>
    <row r="2056" spans="1:16" x14ac:dyDescent="0.3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</row>
    <row r="2057" spans="1:16" x14ac:dyDescent="0.3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</row>
    <row r="2058" spans="1:16" x14ac:dyDescent="0.3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</row>
    <row r="2059" spans="1:16" x14ac:dyDescent="0.3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</row>
    <row r="2060" spans="1:16" x14ac:dyDescent="0.3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</row>
    <row r="2061" spans="1:16" x14ac:dyDescent="0.3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</row>
    <row r="2062" spans="1:16" x14ac:dyDescent="0.3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</row>
    <row r="2063" spans="1:16" x14ac:dyDescent="0.3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</row>
    <row r="2064" spans="1:16" x14ac:dyDescent="0.3">
      <c r="A2064" s="17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</row>
    <row r="2065" spans="1:16" x14ac:dyDescent="0.3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</row>
    <row r="2066" spans="1:16" x14ac:dyDescent="0.3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</row>
    <row r="2067" spans="1:16" x14ac:dyDescent="0.3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</row>
    <row r="2068" spans="1:16" x14ac:dyDescent="0.3">
      <c r="A2068" s="17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</row>
    <row r="2069" spans="1:16" x14ac:dyDescent="0.3">
      <c r="A2069" s="17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</row>
    <row r="2070" spans="1:16" x14ac:dyDescent="0.3">
      <c r="A2070" s="17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</row>
    <row r="2071" spans="1:16" x14ac:dyDescent="0.3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</row>
    <row r="2072" spans="1:16" x14ac:dyDescent="0.3">
      <c r="A2072" s="17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</row>
    <row r="2073" spans="1:16" x14ac:dyDescent="0.3">
      <c r="A2073" s="17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</row>
    <row r="2074" spans="1:16" x14ac:dyDescent="0.3">
      <c r="A2074" s="17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</row>
    <row r="2075" spans="1:16" x14ac:dyDescent="0.3">
      <c r="A2075" s="17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</row>
    <row r="2076" spans="1:16" x14ac:dyDescent="0.3">
      <c r="A2076" s="17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</row>
    <row r="2077" spans="1:16" x14ac:dyDescent="0.3">
      <c r="A2077" s="17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</row>
    <row r="2078" spans="1:16" x14ac:dyDescent="0.3">
      <c r="A2078" s="17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</row>
    <row r="2079" spans="1:16" x14ac:dyDescent="0.3">
      <c r="A2079" s="17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</row>
    <row r="2080" spans="1:16" x14ac:dyDescent="0.3">
      <c r="A2080" s="17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</row>
    <row r="2081" spans="1:16" x14ac:dyDescent="0.3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</row>
    <row r="2082" spans="1:16" x14ac:dyDescent="0.3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</row>
    <row r="2083" spans="1:16" x14ac:dyDescent="0.3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</row>
    <row r="2084" spans="1:16" x14ac:dyDescent="0.3">
      <c r="A2084" s="17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</row>
    <row r="2085" spans="1:16" x14ac:dyDescent="0.3">
      <c r="A2085" s="17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</row>
    <row r="2086" spans="1:16" x14ac:dyDescent="0.3">
      <c r="A2086" s="17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</row>
    <row r="2087" spans="1:16" x14ac:dyDescent="0.3">
      <c r="A2087" s="17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</row>
    <row r="2088" spans="1:16" x14ac:dyDescent="0.3">
      <c r="A2088" s="17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</row>
    <row r="2089" spans="1:16" x14ac:dyDescent="0.3">
      <c r="A2089" s="17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</row>
    <row r="2090" spans="1:16" x14ac:dyDescent="0.3">
      <c r="A2090" s="17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</row>
    <row r="2091" spans="1:16" x14ac:dyDescent="0.3">
      <c r="A2091" s="17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</row>
    <row r="2092" spans="1:16" x14ac:dyDescent="0.3">
      <c r="A2092" s="17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</row>
    <row r="2093" spans="1:16" x14ac:dyDescent="0.3">
      <c r="A2093" s="17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</row>
    <row r="2094" spans="1:16" x14ac:dyDescent="0.3">
      <c r="A2094" s="17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</row>
    <row r="2095" spans="1:16" x14ac:dyDescent="0.3">
      <c r="A2095" s="17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</row>
    <row r="2096" spans="1:16" x14ac:dyDescent="0.3">
      <c r="A2096" s="17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</row>
    <row r="2097" spans="1:16" x14ac:dyDescent="0.3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</row>
    <row r="2098" spans="1:16" x14ac:dyDescent="0.3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</row>
    <row r="2099" spans="1:16" x14ac:dyDescent="0.3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</row>
    <row r="2100" spans="1:16" x14ac:dyDescent="0.3">
      <c r="A2100" s="17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</row>
    <row r="2101" spans="1:16" x14ac:dyDescent="0.3">
      <c r="A2101" s="17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</row>
    <row r="2102" spans="1:16" x14ac:dyDescent="0.3">
      <c r="A2102" s="17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</row>
    <row r="2103" spans="1:16" x14ac:dyDescent="0.3">
      <c r="A2103" s="17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</row>
    <row r="2104" spans="1:16" x14ac:dyDescent="0.3">
      <c r="A2104" s="17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</row>
    <row r="2105" spans="1:16" x14ac:dyDescent="0.3">
      <c r="A2105" s="17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</row>
    <row r="2106" spans="1:16" x14ac:dyDescent="0.3">
      <c r="A2106" s="17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</row>
    <row r="2107" spans="1:16" x14ac:dyDescent="0.3">
      <c r="A2107" s="17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</row>
    <row r="2108" spans="1:16" x14ac:dyDescent="0.3">
      <c r="A2108" s="17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</row>
    <row r="2109" spans="1:16" x14ac:dyDescent="0.3">
      <c r="A2109" s="17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</row>
    <row r="2110" spans="1:16" x14ac:dyDescent="0.3">
      <c r="A2110" s="17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</row>
    <row r="2111" spans="1:16" x14ac:dyDescent="0.3">
      <c r="A2111" s="17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</row>
    <row r="2112" spans="1:16" x14ac:dyDescent="0.3">
      <c r="A2112" s="17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</row>
    <row r="2113" spans="1:16" x14ac:dyDescent="0.3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</row>
    <row r="2114" spans="1:16" x14ac:dyDescent="0.3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</row>
    <row r="2115" spans="1:16" x14ac:dyDescent="0.3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</row>
    <row r="2116" spans="1:16" x14ac:dyDescent="0.3">
      <c r="A2116" s="17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</row>
    <row r="2117" spans="1:16" x14ac:dyDescent="0.3">
      <c r="A2117" s="17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</row>
    <row r="2118" spans="1:16" x14ac:dyDescent="0.3">
      <c r="A2118" s="17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</row>
    <row r="2119" spans="1:16" x14ac:dyDescent="0.3">
      <c r="A2119" s="17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</row>
    <row r="2120" spans="1:16" x14ac:dyDescent="0.3">
      <c r="A2120" s="17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</row>
    <row r="2121" spans="1:16" x14ac:dyDescent="0.3">
      <c r="A2121" s="17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</row>
    <row r="2122" spans="1:16" x14ac:dyDescent="0.3">
      <c r="A2122" s="17"/>
      <c r="B2122" s="17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</row>
    <row r="2123" spans="1:16" x14ac:dyDescent="0.3">
      <c r="A2123" s="17"/>
      <c r="B2123" s="17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</row>
    <row r="2124" spans="1:16" x14ac:dyDescent="0.3">
      <c r="A2124" s="17"/>
      <c r="B2124" s="17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</row>
    <row r="2125" spans="1:16" x14ac:dyDescent="0.3">
      <c r="A2125" s="17"/>
      <c r="B2125" s="17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</row>
    <row r="2126" spans="1:16" x14ac:dyDescent="0.3">
      <c r="A2126" s="17"/>
      <c r="B2126" s="17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</row>
    <row r="2127" spans="1:16" x14ac:dyDescent="0.3">
      <c r="A2127" s="17"/>
      <c r="B2127" s="17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</row>
    <row r="2128" spans="1:16" x14ac:dyDescent="0.3">
      <c r="A2128" s="17"/>
      <c r="B2128" s="17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</row>
    <row r="2129" spans="1:16" x14ac:dyDescent="0.3">
      <c r="A2129" s="17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</row>
    <row r="2130" spans="1:16" x14ac:dyDescent="0.3">
      <c r="A2130" s="17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</row>
    <row r="2131" spans="1:16" x14ac:dyDescent="0.3">
      <c r="A2131" s="17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</row>
    <row r="2132" spans="1:16" x14ac:dyDescent="0.3">
      <c r="A2132" s="17"/>
      <c r="B2132" s="17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</row>
    <row r="2133" spans="1:16" x14ac:dyDescent="0.3">
      <c r="A2133" s="17"/>
      <c r="B2133" s="17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</row>
    <row r="2134" spans="1:16" x14ac:dyDescent="0.3">
      <c r="A2134" s="17"/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</row>
    <row r="2135" spans="1:16" x14ac:dyDescent="0.3">
      <c r="A2135" s="17"/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</row>
    <row r="2136" spans="1:16" x14ac:dyDescent="0.3">
      <c r="A2136" s="17"/>
      <c r="B2136" s="17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</row>
    <row r="2137" spans="1:16" x14ac:dyDescent="0.3">
      <c r="A2137" s="17"/>
      <c r="B2137" s="17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</row>
    <row r="2138" spans="1:16" x14ac:dyDescent="0.3">
      <c r="A2138" s="17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</row>
    <row r="2139" spans="1:16" x14ac:dyDescent="0.3">
      <c r="A2139" s="17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</row>
    <row r="2140" spans="1:16" x14ac:dyDescent="0.3">
      <c r="A2140" s="17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</row>
    <row r="2141" spans="1:16" x14ac:dyDescent="0.3">
      <c r="A2141" s="17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</row>
    <row r="2142" spans="1:16" x14ac:dyDescent="0.3">
      <c r="A2142" s="17"/>
      <c r="B2142" s="17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</row>
    <row r="2143" spans="1:16" x14ac:dyDescent="0.3">
      <c r="A2143" s="17"/>
      <c r="B2143" s="17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</row>
    <row r="2144" spans="1:16" x14ac:dyDescent="0.3">
      <c r="A2144" s="17"/>
      <c r="B2144" s="17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</row>
    <row r="2145" spans="1:16" x14ac:dyDescent="0.3">
      <c r="A2145" s="17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</row>
    <row r="2146" spans="1:16" x14ac:dyDescent="0.3">
      <c r="A2146" s="17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</row>
    <row r="2147" spans="1:16" x14ac:dyDescent="0.3">
      <c r="A2147" s="17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</row>
    <row r="2148" spans="1:16" x14ac:dyDescent="0.3">
      <c r="A2148" s="17"/>
      <c r="B2148" s="17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</row>
    <row r="2149" spans="1:16" x14ac:dyDescent="0.3">
      <c r="A2149" s="17"/>
      <c r="B2149" s="17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</row>
    <row r="2150" spans="1:16" x14ac:dyDescent="0.3">
      <c r="A2150" s="17"/>
      <c r="B2150" s="17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</row>
    <row r="2151" spans="1:16" x14ac:dyDescent="0.3">
      <c r="A2151" s="17"/>
      <c r="B2151" s="17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</row>
    <row r="2152" spans="1:16" x14ac:dyDescent="0.3">
      <c r="A2152" s="17"/>
      <c r="B2152" s="17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</row>
    <row r="2153" spans="1:16" x14ac:dyDescent="0.3">
      <c r="A2153" s="17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</row>
    <row r="2154" spans="1:16" x14ac:dyDescent="0.3">
      <c r="A2154" s="17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</row>
    <row r="2155" spans="1:16" x14ac:dyDescent="0.3">
      <c r="A2155" s="17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</row>
    <row r="2156" spans="1:16" x14ac:dyDescent="0.3">
      <c r="A2156" s="17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</row>
    <row r="2157" spans="1:16" x14ac:dyDescent="0.3">
      <c r="A2157" s="17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</row>
    <row r="2158" spans="1:16" x14ac:dyDescent="0.3">
      <c r="A2158" s="17"/>
      <c r="B2158" s="17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</row>
    <row r="2159" spans="1:16" x14ac:dyDescent="0.3">
      <c r="A2159" s="17"/>
      <c r="B2159" s="17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</row>
    <row r="2160" spans="1:16" x14ac:dyDescent="0.3">
      <c r="A2160" s="17"/>
      <c r="B2160" s="17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</row>
    <row r="2161" spans="1:16" x14ac:dyDescent="0.3">
      <c r="A2161" s="17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</row>
    <row r="2162" spans="1:16" x14ac:dyDescent="0.3">
      <c r="A2162" s="17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</row>
    <row r="2163" spans="1:16" x14ac:dyDescent="0.3">
      <c r="A2163" s="17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</row>
    <row r="2164" spans="1:16" x14ac:dyDescent="0.3">
      <c r="A2164" s="17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</row>
    <row r="2165" spans="1:16" x14ac:dyDescent="0.3">
      <c r="A2165" s="17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</row>
    <row r="2166" spans="1:16" x14ac:dyDescent="0.3">
      <c r="A2166" s="17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</row>
    <row r="2167" spans="1:16" x14ac:dyDescent="0.3">
      <c r="A2167" s="17"/>
      <c r="B2167" s="17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</row>
    <row r="2168" spans="1:16" x14ac:dyDescent="0.3">
      <c r="A2168" s="17"/>
      <c r="B2168" s="17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</row>
    <row r="2169" spans="1:16" x14ac:dyDescent="0.3">
      <c r="A2169" s="17"/>
      <c r="B2169" s="17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</row>
    <row r="2170" spans="1:16" x14ac:dyDescent="0.3">
      <c r="A2170" s="17"/>
      <c r="B2170" s="17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</row>
    <row r="2171" spans="1:16" x14ac:dyDescent="0.3">
      <c r="A2171" s="17"/>
      <c r="B2171" s="17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</row>
    <row r="2172" spans="1:16" x14ac:dyDescent="0.3">
      <c r="A2172" s="17"/>
      <c r="B2172" s="17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</row>
    <row r="2173" spans="1:16" x14ac:dyDescent="0.3">
      <c r="A2173" s="17"/>
      <c r="B2173" s="17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</row>
    <row r="2174" spans="1:16" x14ac:dyDescent="0.3">
      <c r="A2174" s="17"/>
      <c r="B2174" s="17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</row>
    <row r="2175" spans="1:16" x14ac:dyDescent="0.3">
      <c r="A2175" s="17"/>
      <c r="B2175" s="17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</row>
    <row r="2176" spans="1:16" x14ac:dyDescent="0.3">
      <c r="A2176" s="17"/>
      <c r="B2176" s="17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</row>
    <row r="2177" spans="1:16" x14ac:dyDescent="0.3">
      <c r="A2177" s="17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</row>
    <row r="2178" spans="1:16" x14ac:dyDescent="0.3">
      <c r="A2178" s="17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</row>
    <row r="2179" spans="1:16" x14ac:dyDescent="0.3">
      <c r="A2179" s="17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</row>
    <row r="2180" spans="1:16" x14ac:dyDescent="0.3">
      <c r="A2180" s="17"/>
      <c r="B2180" s="17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</row>
    <row r="2181" spans="1:16" x14ac:dyDescent="0.3">
      <c r="A2181" s="17"/>
      <c r="B2181" s="17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</row>
    <row r="2182" spans="1:16" x14ac:dyDescent="0.3">
      <c r="A2182" s="17"/>
      <c r="B2182" s="17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</row>
    <row r="2183" spans="1:16" x14ac:dyDescent="0.3">
      <c r="A2183" s="17"/>
      <c r="B2183" s="17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</row>
    <row r="2184" spans="1:16" x14ac:dyDescent="0.3">
      <c r="A2184" s="17"/>
      <c r="B2184" s="17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</row>
    <row r="2185" spans="1:16" x14ac:dyDescent="0.3">
      <c r="A2185" s="17"/>
      <c r="B2185" s="17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</row>
    <row r="2186" spans="1:16" x14ac:dyDescent="0.3">
      <c r="A2186" s="17"/>
      <c r="B2186" s="17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</row>
    <row r="2187" spans="1:16" x14ac:dyDescent="0.3">
      <c r="A2187" s="17"/>
      <c r="B2187" s="17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</row>
    <row r="2188" spans="1:16" x14ac:dyDescent="0.3">
      <c r="A2188" s="17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</row>
    <row r="2189" spans="1:16" x14ac:dyDescent="0.3">
      <c r="A2189" s="17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</row>
    <row r="2190" spans="1:16" x14ac:dyDescent="0.3">
      <c r="A2190" s="17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</row>
    <row r="2191" spans="1:16" x14ac:dyDescent="0.3">
      <c r="A2191" s="17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</row>
    <row r="2192" spans="1:16" x14ac:dyDescent="0.3">
      <c r="A2192" s="17"/>
      <c r="B2192" s="17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</row>
    <row r="2193" spans="1:16" x14ac:dyDescent="0.3">
      <c r="A2193" s="17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</row>
    <row r="2194" spans="1:16" x14ac:dyDescent="0.3">
      <c r="A2194" s="17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</row>
    <row r="2195" spans="1:16" x14ac:dyDescent="0.3">
      <c r="A2195" s="17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</row>
    <row r="2196" spans="1:16" x14ac:dyDescent="0.3">
      <c r="A2196" s="17"/>
      <c r="B2196" s="17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</row>
    <row r="2197" spans="1:16" x14ac:dyDescent="0.3">
      <c r="A2197" s="17"/>
      <c r="B2197" s="17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</row>
    <row r="2198" spans="1:16" x14ac:dyDescent="0.3">
      <c r="A2198" s="17"/>
      <c r="B2198" s="17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</row>
    <row r="2199" spans="1:16" x14ac:dyDescent="0.3">
      <c r="A2199" s="17"/>
      <c r="B2199" s="17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</row>
    <row r="2200" spans="1:16" x14ac:dyDescent="0.3">
      <c r="A2200" s="17"/>
      <c r="B2200" s="17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</row>
    <row r="2201" spans="1:16" x14ac:dyDescent="0.3">
      <c r="A2201" s="17"/>
      <c r="B2201" s="17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</row>
    <row r="2202" spans="1:16" x14ac:dyDescent="0.3">
      <c r="A2202" s="17"/>
      <c r="B2202" s="17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</row>
    <row r="2203" spans="1:16" x14ac:dyDescent="0.3">
      <c r="A2203" s="17"/>
      <c r="B2203" s="17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</row>
    <row r="2204" spans="1:16" x14ac:dyDescent="0.3">
      <c r="A2204" s="17"/>
      <c r="B2204" s="17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</row>
    <row r="2205" spans="1:16" x14ac:dyDescent="0.3">
      <c r="A2205" s="17"/>
      <c r="B2205" s="17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</row>
    <row r="2206" spans="1:16" x14ac:dyDescent="0.3">
      <c r="A2206" s="17"/>
      <c r="B2206" s="17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</row>
    <row r="2207" spans="1:16" x14ac:dyDescent="0.3">
      <c r="A2207" s="17"/>
      <c r="B2207" s="17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</row>
    <row r="2208" spans="1:16" x14ac:dyDescent="0.3">
      <c r="A2208" s="17"/>
      <c r="B2208" s="17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</row>
    <row r="2209" spans="1:16" x14ac:dyDescent="0.3">
      <c r="A2209" s="17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</row>
    <row r="2210" spans="1:16" x14ac:dyDescent="0.3">
      <c r="A2210" s="17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</row>
    <row r="2211" spans="1:16" x14ac:dyDescent="0.3">
      <c r="A2211" s="17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</row>
    <row r="2212" spans="1:16" x14ac:dyDescent="0.3">
      <c r="A2212" s="17"/>
      <c r="B2212" s="17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</row>
    <row r="2213" spans="1:16" x14ac:dyDescent="0.3">
      <c r="A2213" s="17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</row>
    <row r="2214" spans="1:16" x14ac:dyDescent="0.3">
      <c r="A2214" s="17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</row>
    <row r="2215" spans="1:16" x14ac:dyDescent="0.3">
      <c r="A2215" s="17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</row>
    <row r="2216" spans="1:16" x14ac:dyDescent="0.3">
      <c r="A2216" s="17"/>
      <c r="B2216" s="17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</row>
    <row r="2217" spans="1:16" x14ac:dyDescent="0.3">
      <c r="A2217" s="17"/>
      <c r="B2217" s="17"/>
      <c r="C2217" s="17"/>
      <c r="D2217" s="17"/>
      <c r="E2217" s="17"/>
      <c r="F2217" s="17"/>
      <c r="G2217" s="17"/>
      <c r="H2217" s="17"/>
      <c r="I2217" s="17"/>
      <c r="J2217" s="17"/>
      <c r="K2217" s="17"/>
      <c r="L2217" s="17"/>
      <c r="M2217" s="17"/>
      <c r="N2217" s="17"/>
      <c r="O2217" s="17"/>
      <c r="P2217" s="17"/>
    </row>
    <row r="2218" spans="1:16" x14ac:dyDescent="0.3">
      <c r="A2218" s="17"/>
      <c r="B2218" s="17"/>
      <c r="C2218" s="17"/>
      <c r="D2218" s="17"/>
      <c r="E2218" s="17"/>
      <c r="F2218" s="17"/>
      <c r="G2218" s="17"/>
      <c r="H2218" s="17"/>
      <c r="I2218" s="17"/>
      <c r="J2218" s="17"/>
      <c r="K2218" s="17"/>
      <c r="L2218" s="17"/>
      <c r="M2218" s="17"/>
      <c r="N2218" s="17"/>
      <c r="O2218" s="17"/>
      <c r="P2218" s="17"/>
    </row>
    <row r="2219" spans="1:16" x14ac:dyDescent="0.3">
      <c r="A2219" s="17"/>
      <c r="B2219" s="17"/>
      <c r="C2219" s="17"/>
      <c r="D2219" s="17"/>
      <c r="E2219" s="17"/>
      <c r="F2219" s="17"/>
      <c r="G2219" s="17"/>
      <c r="H2219" s="17"/>
      <c r="I2219" s="17"/>
      <c r="J2219" s="17"/>
      <c r="K2219" s="17"/>
      <c r="L2219" s="17"/>
      <c r="M2219" s="17"/>
      <c r="N2219" s="17"/>
      <c r="O2219" s="17"/>
      <c r="P2219" s="17"/>
    </row>
    <row r="2220" spans="1:16" x14ac:dyDescent="0.3">
      <c r="A2220" s="17"/>
      <c r="B2220" s="17"/>
      <c r="C2220" s="17"/>
      <c r="D2220" s="17"/>
      <c r="E2220" s="17"/>
      <c r="F2220" s="17"/>
      <c r="G2220" s="17"/>
      <c r="H2220" s="17"/>
      <c r="I2220" s="17"/>
      <c r="J2220" s="17"/>
      <c r="K2220" s="17"/>
      <c r="L2220" s="17"/>
      <c r="M2220" s="17"/>
      <c r="N2220" s="17"/>
      <c r="O2220" s="17"/>
      <c r="P2220" s="17"/>
    </row>
    <row r="2221" spans="1:16" x14ac:dyDescent="0.3">
      <c r="A2221" s="17"/>
      <c r="B2221" s="17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  <c r="M2221" s="17"/>
      <c r="N2221" s="17"/>
      <c r="O2221" s="17"/>
      <c r="P2221" s="17"/>
    </row>
    <row r="2222" spans="1:16" x14ac:dyDescent="0.3">
      <c r="A2222" s="17"/>
      <c r="B2222" s="17"/>
      <c r="C2222" s="17"/>
      <c r="D2222" s="17"/>
      <c r="E2222" s="17"/>
      <c r="F2222" s="17"/>
      <c r="G2222" s="17"/>
      <c r="H2222" s="17"/>
      <c r="I2222" s="17"/>
      <c r="J2222" s="17"/>
      <c r="K2222" s="17"/>
      <c r="L2222" s="17"/>
      <c r="M2222" s="17"/>
      <c r="N2222" s="17"/>
      <c r="O2222" s="17"/>
      <c r="P2222" s="17"/>
    </row>
    <row r="2223" spans="1:16" x14ac:dyDescent="0.3">
      <c r="A2223" s="17"/>
      <c r="B2223" s="17"/>
      <c r="C2223" s="17"/>
      <c r="D2223" s="17"/>
      <c r="E2223" s="17"/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</row>
    <row r="2224" spans="1:16" x14ac:dyDescent="0.3">
      <c r="A2224" s="17"/>
      <c r="B2224" s="17"/>
      <c r="C2224" s="17"/>
      <c r="D2224" s="17"/>
      <c r="E2224" s="17"/>
      <c r="F2224" s="17"/>
      <c r="G2224" s="17"/>
      <c r="H2224" s="17"/>
      <c r="I2224" s="17"/>
      <c r="J2224" s="17"/>
      <c r="K2224" s="17"/>
      <c r="L2224" s="17"/>
      <c r="M2224" s="17"/>
      <c r="N2224" s="17"/>
      <c r="O2224" s="17"/>
      <c r="P2224" s="17"/>
    </row>
    <row r="2225" spans="1:16" x14ac:dyDescent="0.3">
      <c r="A2225" s="17"/>
      <c r="B2225" s="17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  <c r="M2225" s="17"/>
      <c r="N2225" s="17"/>
      <c r="O2225" s="17"/>
      <c r="P2225" s="17"/>
    </row>
    <row r="2226" spans="1:16" x14ac:dyDescent="0.3">
      <c r="A2226" s="17"/>
      <c r="B2226" s="17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  <c r="M2226" s="17"/>
      <c r="N2226" s="17"/>
      <c r="O2226" s="17"/>
      <c r="P2226" s="17"/>
    </row>
    <row r="2227" spans="1:16" x14ac:dyDescent="0.3">
      <c r="A2227" s="17"/>
      <c r="B2227" s="17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  <c r="M2227" s="17"/>
      <c r="N2227" s="17"/>
      <c r="O2227" s="17"/>
      <c r="P2227" s="17"/>
    </row>
    <row r="2228" spans="1:16" x14ac:dyDescent="0.3">
      <c r="A2228" s="17"/>
      <c r="B2228" s="17"/>
      <c r="C2228" s="17"/>
      <c r="D2228" s="17"/>
      <c r="E2228" s="17"/>
      <c r="F2228" s="17"/>
      <c r="G2228" s="17"/>
      <c r="H2228" s="17"/>
      <c r="I2228" s="17"/>
      <c r="J2228" s="17"/>
      <c r="K2228" s="17"/>
      <c r="L2228" s="17"/>
      <c r="M2228" s="17"/>
      <c r="N2228" s="17"/>
      <c r="O2228" s="17"/>
      <c r="P2228" s="17"/>
    </row>
    <row r="2229" spans="1:16" x14ac:dyDescent="0.3">
      <c r="A2229" s="17"/>
      <c r="B2229" s="17"/>
      <c r="C2229" s="17"/>
      <c r="D2229" s="17"/>
      <c r="E2229" s="17"/>
      <c r="F2229" s="17"/>
      <c r="G2229" s="17"/>
      <c r="H2229" s="17"/>
      <c r="I2229" s="17"/>
      <c r="J2229" s="17"/>
      <c r="K2229" s="17"/>
      <c r="L2229" s="17"/>
      <c r="M2229" s="17"/>
      <c r="N2229" s="17"/>
      <c r="O2229" s="17"/>
      <c r="P2229" s="17"/>
    </row>
    <row r="2230" spans="1:16" x14ac:dyDescent="0.3">
      <c r="A2230" s="17"/>
      <c r="B2230" s="17"/>
      <c r="C2230" s="17"/>
      <c r="D2230" s="17"/>
      <c r="E2230" s="17"/>
      <c r="F2230" s="17"/>
      <c r="G2230" s="17"/>
      <c r="H2230" s="17"/>
      <c r="I2230" s="17"/>
      <c r="J2230" s="17"/>
      <c r="K2230" s="17"/>
      <c r="L2230" s="17"/>
      <c r="M2230" s="17"/>
      <c r="N2230" s="17"/>
      <c r="O2230" s="17"/>
      <c r="P2230" s="17"/>
    </row>
    <row r="2231" spans="1:16" x14ac:dyDescent="0.3">
      <c r="A2231" s="17"/>
      <c r="B2231" s="17"/>
      <c r="C2231" s="17"/>
      <c r="D2231" s="17"/>
      <c r="E2231" s="17"/>
      <c r="F2231" s="17"/>
      <c r="G2231" s="17"/>
      <c r="H2231" s="17"/>
      <c r="I2231" s="17"/>
      <c r="J2231" s="17"/>
      <c r="K2231" s="17"/>
      <c r="L2231" s="17"/>
      <c r="M2231" s="17"/>
      <c r="N2231" s="17"/>
      <c r="O2231" s="17"/>
      <c r="P2231" s="17"/>
    </row>
    <row r="2232" spans="1:16" x14ac:dyDescent="0.3">
      <c r="A2232" s="17"/>
      <c r="B2232" s="17"/>
      <c r="C2232" s="17"/>
      <c r="D2232" s="17"/>
      <c r="E2232" s="17"/>
      <c r="F2232" s="17"/>
      <c r="G2232" s="17"/>
      <c r="H2232" s="17"/>
      <c r="I2232" s="17"/>
      <c r="J2232" s="17"/>
      <c r="K2232" s="17"/>
      <c r="L2232" s="17"/>
      <c r="M2232" s="17"/>
      <c r="N2232" s="17"/>
      <c r="O2232" s="17"/>
      <c r="P2232" s="17"/>
    </row>
    <row r="2233" spans="1:16" x14ac:dyDescent="0.3">
      <c r="A2233" s="17"/>
      <c r="B2233" s="17"/>
      <c r="C2233" s="17"/>
      <c r="D2233" s="17"/>
      <c r="E2233" s="17"/>
      <c r="F2233" s="17"/>
      <c r="G2233" s="17"/>
      <c r="H2233" s="17"/>
      <c r="I2233" s="17"/>
      <c r="J2233" s="17"/>
      <c r="K2233" s="17"/>
      <c r="L2233" s="17"/>
      <c r="M2233" s="17"/>
      <c r="N2233" s="17"/>
      <c r="O2233" s="17"/>
      <c r="P2233" s="17"/>
    </row>
    <row r="2234" spans="1:16" x14ac:dyDescent="0.3">
      <c r="A2234" s="17"/>
      <c r="B2234" s="17"/>
      <c r="C2234" s="17"/>
      <c r="D2234" s="17"/>
      <c r="E2234" s="17"/>
      <c r="F2234" s="17"/>
      <c r="G2234" s="17"/>
      <c r="H2234" s="17"/>
      <c r="I2234" s="17"/>
      <c r="J2234" s="17"/>
      <c r="K2234" s="17"/>
      <c r="L2234" s="17"/>
      <c r="M2234" s="17"/>
      <c r="N2234" s="17"/>
      <c r="O2234" s="17"/>
      <c r="P2234" s="17"/>
    </row>
    <row r="2235" spans="1:16" x14ac:dyDescent="0.3">
      <c r="A2235" s="17"/>
      <c r="B2235" s="17"/>
      <c r="C2235" s="17"/>
      <c r="D2235" s="17"/>
      <c r="E2235" s="17"/>
      <c r="F2235" s="17"/>
      <c r="G2235" s="17"/>
      <c r="H2235" s="17"/>
      <c r="I2235" s="17"/>
      <c r="J2235" s="17"/>
      <c r="K2235" s="17"/>
      <c r="L2235" s="17"/>
      <c r="M2235" s="17"/>
      <c r="N2235" s="17"/>
      <c r="O2235" s="17"/>
      <c r="P2235" s="17"/>
    </row>
    <row r="2236" spans="1:16" x14ac:dyDescent="0.3">
      <c r="A2236" s="17"/>
      <c r="B2236" s="17"/>
      <c r="C2236" s="17"/>
      <c r="D2236" s="17"/>
      <c r="E2236" s="17"/>
      <c r="F2236" s="17"/>
      <c r="G2236" s="17"/>
      <c r="H2236" s="17"/>
      <c r="I2236" s="17"/>
      <c r="J2236" s="17"/>
      <c r="K2236" s="17"/>
      <c r="L2236" s="17"/>
      <c r="M2236" s="17"/>
      <c r="N2236" s="17"/>
      <c r="O2236" s="17"/>
      <c r="P2236" s="17"/>
    </row>
    <row r="2237" spans="1:16" x14ac:dyDescent="0.3">
      <c r="A2237" s="17"/>
      <c r="B2237" s="17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</row>
    <row r="2238" spans="1:16" x14ac:dyDescent="0.3">
      <c r="A2238" s="17"/>
      <c r="B2238" s="17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</row>
    <row r="2239" spans="1:16" x14ac:dyDescent="0.3">
      <c r="A2239" s="17"/>
      <c r="B2239" s="17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</row>
    <row r="2240" spans="1:16" x14ac:dyDescent="0.3">
      <c r="A2240" s="17"/>
      <c r="B2240" s="17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</row>
    <row r="2241" spans="1:16" x14ac:dyDescent="0.3">
      <c r="A2241" s="17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</row>
    <row r="2242" spans="1:16" x14ac:dyDescent="0.3">
      <c r="A2242" s="17"/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  <c r="M2242" s="17"/>
      <c r="N2242" s="17"/>
      <c r="O2242" s="17"/>
      <c r="P2242" s="17"/>
    </row>
    <row r="2243" spans="1:16" x14ac:dyDescent="0.3">
      <c r="A2243" s="17"/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</row>
    <row r="2244" spans="1:16" x14ac:dyDescent="0.3">
      <c r="A2244" s="17"/>
      <c r="B2244" s="17"/>
      <c r="C2244" s="17"/>
      <c r="D2244" s="17"/>
      <c r="E2244" s="17"/>
      <c r="F2244" s="17"/>
      <c r="G2244" s="17"/>
      <c r="H2244" s="17"/>
      <c r="I2244" s="17"/>
      <c r="J2244" s="17"/>
      <c r="K2244" s="17"/>
      <c r="L2244" s="17"/>
      <c r="M2244" s="17"/>
      <c r="N2244" s="17"/>
      <c r="O2244" s="17"/>
      <c r="P2244" s="17"/>
    </row>
    <row r="2245" spans="1:16" x14ac:dyDescent="0.3">
      <c r="A2245" s="17"/>
      <c r="B2245" s="17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</row>
    <row r="2246" spans="1:16" x14ac:dyDescent="0.3">
      <c r="A2246" s="17"/>
      <c r="B2246" s="17"/>
      <c r="C2246" s="17"/>
      <c r="D2246" s="17"/>
      <c r="E2246" s="17"/>
      <c r="F2246" s="17"/>
      <c r="G2246" s="17"/>
      <c r="H2246" s="17"/>
      <c r="I2246" s="17"/>
      <c r="J2246" s="17"/>
      <c r="K2246" s="17"/>
      <c r="L2246" s="17"/>
      <c r="M2246" s="17"/>
      <c r="N2246" s="17"/>
      <c r="O2246" s="17"/>
      <c r="P2246" s="17"/>
    </row>
    <row r="2247" spans="1:16" x14ac:dyDescent="0.3">
      <c r="A2247" s="17"/>
      <c r="B2247" s="17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</row>
    <row r="2248" spans="1:16" x14ac:dyDescent="0.3">
      <c r="A2248" s="17"/>
      <c r="B2248" s="17"/>
      <c r="C2248" s="17"/>
      <c r="D2248" s="17"/>
      <c r="E2248" s="17"/>
      <c r="F2248" s="17"/>
      <c r="G2248" s="17"/>
      <c r="H2248" s="17"/>
      <c r="I2248" s="17"/>
      <c r="J2248" s="17"/>
      <c r="K2248" s="17"/>
      <c r="L2248" s="17"/>
      <c r="M2248" s="17"/>
      <c r="N2248" s="17"/>
      <c r="O2248" s="17"/>
      <c r="P2248" s="17"/>
    </row>
    <row r="2249" spans="1:16" x14ac:dyDescent="0.3">
      <c r="A2249" s="17"/>
      <c r="B2249" s="17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</row>
    <row r="2250" spans="1:16" x14ac:dyDescent="0.3">
      <c r="A2250" s="17"/>
      <c r="B2250" s="17"/>
      <c r="C2250" s="17"/>
      <c r="D2250" s="17"/>
      <c r="E2250" s="17"/>
      <c r="F2250" s="17"/>
      <c r="G2250" s="17"/>
      <c r="H2250" s="17"/>
      <c r="I2250" s="17"/>
      <c r="J2250" s="17"/>
      <c r="K2250" s="17"/>
      <c r="L2250" s="17"/>
      <c r="M2250" s="17"/>
      <c r="N2250" s="17"/>
      <c r="O2250" s="17"/>
      <c r="P2250" s="17"/>
    </row>
    <row r="2251" spans="1:16" x14ac:dyDescent="0.3">
      <c r="A2251" s="17"/>
      <c r="B2251" s="17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</row>
    <row r="2252" spans="1:16" x14ac:dyDescent="0.3">
      <c r="A2252" s="17"/>
      <c r="B2252" s="17"/>
      <c r="C2252" s="17"/>
      <c r="D2252" s="17"/>
      <c r="E2252" s="17"/>
      <c r="F2252" s="17"/>
      <c r="G2252" s="17"/>
      <c r="H2252" s="17"/>
      <c r="I2252" s="17"/>
      <c r="J2252" s="17"/>
      <c r="K2252" s="17"/>
      <c r="L2252" s="17"/>
      <c r="M2252" s="17"/>
      <c r="N2252" s="17"/>
      <c r="O2252" s="17"/>
      <c r="P2252" s="17"/>
    </row>
    <row r="2253" spans="1:16" x14ac:dyDescent="0.3">
      <c r="A2253" s="17"/>
      <c r="B2253" s="17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</row>
    <row r="2254" spans="1:16" x14ac:dyDescent="0.3">
      <c r="A2254" s="17"/>
      <c r="B2254" s="17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  <c r="M2254" s="17"/>
      <c r="N2254" s="17"/>
      <c r="O2254" s="17"/>
      <c r="P2254" s="17"/>
    </row>
    <row r="2255" spans="1:16" x14ac:dyDescent="0.3">
      <c r="A2255" s="17"/>
      <c r="B2255" s="17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</row>
    <row r="2256" spans="1:16" x14ac:dyDescent="0.3">
      <c r="A2256" s="17"/>
      <c r="B2256" s="17"/>
      <c r="C2256" s="17"/>
      <c r="D2256" s="17"/>
      <c r="E2256" s="17"/>
      <c r="F2256" s="17"/>
      <c r="G2256" s="17"/>
      <c r="H2256" s="17"/>
      <c r="I2256" s="17"/>
      <c r="J2256" s="17"/>
      <c r="K2256" s="17"/>
      <c r="L2256" s="17"/>
      <c r="M2256" s="17"/>
      <c r="N2256" s="17"/>
      <c r="O2256" s="17"/>
      <c r="P2256" s="17"/>
    </row>
    <row r="2257" spans="1:16" x14ac:dyDescent="0.3">
      <c r="A2257" s="17"/>
      <c r="B2257" s="17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</row>
    <row r="2258" spans="1:16" x14ac:dyDescent="0.3">
      <c r="A2258" s="17"/>
      <c r="B2258" s="17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  <c r="M2258" s="17"/>
      <c r="N2258" s="17"/>
      <c r="O2258" s="17"/>
      <c r="P2258" s="17"/>
    </row>
    <row r="2259" spans="1:16" x14ac:dyDescent="0.3">
      <c r="A2259" s="17"/>
      <c r="B2259" s="17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</row>
    <row r="2260" spans="1:16" x14ac:dyDescent="0.3">
      <c r="A2260" s="17"/>
      <c r="B2260" s="17"/>
      <c r="C2260" s="17"/>
      <c r="D2260" s="17"/>
      <c r="E2260" s="17"/>
      <c r="F2260" s="17"/>
      <c r="G2260" s="17"/>
      <c r="H2260" s="17"/>
      <c r="I2260" s="17"/>
      <c r="J2260" s="17"/>
      <c r="K2260" s="17"/>
      <c r="L2260" s="17"/>
      <c r="M2260" s="17"/>
      <c r="N2260" s="17"/>
      <c r="O2260" s="17"/>
      <c r="P2260" s="17"/>
    </row>
    <row r="2261" spans="1:16" x14ac:dyDescent="0.3">
      <c r="A2261" s="17"/>
      <c r="B2261" s="17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</row>
    <row r="2262" spans="1:16" x14ac:dyDescent="0.3">
      <c r="A2262" s="17"/>
      <c r="B2262" s="17"/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</row>
    <row r="2263" spans="1:16" x14ac:dyDescent="0.3">
      <c r="A2263" s="17"/>
      <c r="B2263" s="17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</row>
    <row r="2264" spans="1:16" x14ac:dyDescent="0.3">
      <c r="A2264" s="17"/>
      <c r="B2264" s="17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</row>
    <row r="2265" spans="1:16" x14ac:dyDescent="0.3">
      <c r="A2265" s="17"/>
      <c r="B2265" s="17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</row>
    <row r="2266" spans="1:16" x14ac:dyDescent="0.3">
      <c r="A2266" s="17"/>
      <c r="B2266" s="17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</row>
    <row r="2267" spans="1:16" x14ac:dyDescent="0.3">
      <c r="A2267" s="17"/>
      <c r="B2267" s="17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</row>
    <row r="2268" spans="1:16" x14ac:dyDescent="0.3">
      <c r="A2268" s="17"/>
      <c r="B2268" s="17"/>
      <c r="C2268" s="17"/>
      <c r="D2268" s="17"/>
      <c r="E2268" s="17"/>
      <c r="F2268" s="17"/>
      <c r="G2268" s="17"/>
      <c r="H2268" s="17"/>
      <c r="I2268" s="17"/>
      <c r="J2268" s="17"/>
      <c r="K2268" s="17"/>
      <c r="L2268" s="17"/>
      <c r="M2268" s="17"/>
      <c r="N2268" s="17"/>
      <c r="O2268" s="17"/>
      <c r="P2268" s="17"/>
    </row>
    <row r="2269" spans="1:16" x14ac:dyDescent="0.3">
      <c r="A2269" s="17"/>
      <c r="B2269" s="17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</row>
    <row r="2270" spans="1:16" x14ac:dyDescent="0.3">
      <c r="A2270" s="17"/>
      <c r="B2270" s="17"/>
      <c r="C2270" s="17"/>
      <c r="D2270" s="17"/>
      <c r="E2270" s="17"/>
      <c r="F2270" s="17"/>
      <c r="G2270" s="17"/>
      <c r="H2270" s="17"/>
      <c r="I2270" s="17"/>
      <c r="J2270" s="17"/>
      <c r="K2270" s="17"/>
      <c r="L2270" s="17"/>
      <c r="M2270" s="17"/>
      <c r="N2270" s="17"/>
      <c r="O2270" s="17"/>
      <c r="P2270" s="17"/>
    </row>
    <row r="2271" spans="1:16" x14ac:dyDescent="0.3">
      <c r="A2271" s="17"/>
      <c r="B2271" s="17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</row>
    <row r="2272" spans="1:16" x14ac:dyDescent="0.3">
      <c r="A2272" s="17"/>
      <c r="B2272" s="17"/>
      <c r="C2272" s="17"/>
      <c r="D2272" s="17"/>
      <c r="E2272" s="17"/>
      <c r="F2272" s="17"/>
      <c r="G2272" s="17"/>
      <c r="H2272" s="17"/>
      <c r="I2272" s="17"/>
      <c r="J2272" s="17"/>
      <c r="K2272" s="17"/>
      <c r="L2272" s="17"/>
      <c r="M2272" s="17"/>
      <c r="N2272" s="17"/>
      <c r="O2272" s="17"/>
      <c r="P2272" s="17"/>
    </row>
    <row r="2273" spans="1:16" x14ac:dyDescent="0.3">
      <c r="A2273" s="17"/>
      <c r="B2273" s="17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</row>
    <row r="2274" spans="1:16" x14ac:dyDescent="0.3">
      <c r="A2274" s="17"/>
      <c r="B2274" s="17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</row>
    <row r="2275" spans="1:16" x14ac:dyDescent="0.3">
      <c r="A2275" s="17"/>
      <c r="B2275" s="17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</row>
    <row r="2276" spans="1:16" x14ac:dyDescent="0.3">
      <c r="A2276" s="17"/>
      <c r="B2276" s="17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</row>
    <row r="2277" spans="1:16" x14ac:dyDescent="0.3">
      <c r="A2277" s="17"/>
      <c r="B2277" s="17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</row>
    <row r="2278" spans="1:16" x14ac:dyDescent="0.3">
      <c r="A2278" s="17"/>
      <c r="B2278" s="17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</row>
    <row r="2279" spans="1:16" x14ac:dyDescent="0.3">
      <c r="A2279" s="17"/>
      <c r="B2279" s="17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</row>
    <row r="2280" spans="1:16" x14ac:dyDescent="0.3">
      <c r="A2280" s="17"/>
      <c r="B2280" s="17"/>
      <c r="C2280" s="17"/>
      <c r="D2280" s="17"/>
      <c r="E2280" s="17"/>
      <c r="F2280" s="17"/>
      <c r="G2280" s="17"/>
      <c r="H2280" s="17"/>
      <c r="I2280" s="17"/>
      <c r="J2280" s="17"/>
      <c r="K2280" s="17"/>
      <c r="L2280" s="17"/>
      <c r="M2280" s="17"/>
      <c r="N2280" s="17"/>
      <c r="O2280" s="17"/>
      <c r="P2280" s="17"/>
    </row>
    <row r="2281" spans="1:16" x14ac:dyDescent="0.3">
      <c r="A2281" s="17"/>
      <c r="B2281" s="17"/>
      <c r="C2281" s="17"/>
      <c r="D2281" s="17"/>
      <c r="E2281" s="17"/>
      <c r="F2281" s="17"/>
      <c r="G2281" s="17"/>
      <c r="H2281" s="17"/>
      <c r="I2281" s="17"/>
      <c r="J2281" s="17"/>
      <c r="K2281" s="17"/>
      <c r="L2281" s="17"/>
      <c r="M2281" s="17"/>
      <c r="N2281" s="17"/>
      <c r="O2281" s="17"/>
      <c r="P2281" s="17"/>
    </row>
    <row r="2282" spans="1:16" x14ac:dyDescent="0.3">
      <c r="A2282" s="17"/>
      <c r="B2282" s="17"/>
      <c r="C2282" s="17"/>
      <c r="D2282" s="17"/>
      <c r="E2282" s="17"/>
      <c r="F2282" s="17"/>
      <c r="G2282" s="17"/>
      <c r="H2282" s="17"/>
      <c r="I2282" s="17"/>
      <c r="J2282" s="17"/>
      <c r="K2282" s="17"/>
      <c r="L2282" s="17"/>
      <c r="M2282" s="17"/>
      <c r="N2282" s="17"/>
      <c r="O2282" s="17"/>
      <c r="P2282" s="17"/>
    </row>
    <row r="2283" spans="1:16" x14ac:dyDescent="0.3">
      <c r="A2283" s="17"/>
      <c r="B2283" s="17"/>
      <c r="C2283" s="17"/>
      <c r="D2283" s="17"/>
      <c r="E2283" s="17"/>
      <c r="F2283" s="17"/>
      <c r="G2283" s="17"/>
      <c r="H2283" s="17"/>
      <c r="I2283" s="17"/>
      <c r="J2283" s="17"/>
      <c r="K2283" s="17"/>
      <c r="L2283" s="17"/>
      <c r="M2283" s="17"/>
      <c r="N2283" s="17"/>
      <c r="O2283" s="17"/>
      <c r="P2283" s="17"/>
    </row>
    <row r="2284" spans="1:16" x14ac:dyDescent="0.3">
      <c r="A2284" s="17"/>
      <c r="B2284" s="17"/>
      <c r="C2284" s="17"/>
      <c r="D2284" s="17"/>
      <c r="E2284" s="17"/>
      <c r="F2284" s="17"/>
      <c r="G2284" s="17"/>
      <c r="H2284" s="17"/>
      <c r="I2284" s="17"/>
      <c r="J2284" s="17"/>
      <c r="K2284" s="17"/>
      <c r="L2284" s="17"/>
      <c r="M2284" s="17"/>
      <c r="N2284" s="17"/>
      <c r="O2284" s="17"/>
      <c r="P2284" s="17"/>
    </row>
    <row r="2285" spans="1:16" x14ac:dyDescent="0.3">
      <c r="A2285" s="17"/>
      <c r="B2285" s="17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  <c r="M2285" s="17"/>
      <c r="N2285" s="17"/>
      <c r="O2285" s="17"/>
      <c r="P2285" s="17"/>
    </row>
    <row r="2286" spans="1:16" x14ac:dyDescent="0.3">
      <c r="A2286" s="17"/>
      <c r="B2286" s="17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</row>
    <row r="2287" spans="1:16" x14ac:dyDescent="0.3">
      <c r="A2287" s="17"/>
      <c r="B2287" s="17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</row>
    <row r="2288" spans="1:16" x14ac:dyDescent="0.3">
      <c r="A2288" s="17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</row>
    <row r="2289" spans="1:16" x14ac:dyDescent="0.3">
      <c r="A2289" s="17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</row>
    <row r="2290" spans="1:16" x14ac:dyDescent="0.3">
      <c r="A2290" s="17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</row>
    <row r="2291" spans="1:16" x14ac:dyDescent="0.3">
      <c r="A2291" s="17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</row>
    <row r="2292" spans="1:16" x14ac:dyDescent="0.3">
      <c r="A2292" s="17"/>
      <c r="B2292" s="17"/>
      <c r="C2292" s="17"/>
      <c r="D2292" s="17"/>
      <c r="E2292" s="17"/>
      <c r="F2292" s="17"/>
      <c r="G2292" s="17"/>
      <c r="H2292" s="17"/>
      <c r="I2292" s="17"/>
      <c r="J2292" s="17"/>
      <c r="K2292" s="17"/>
      <c r="L2292" s="17"/>
      <c r="M2292" s="17"/>
      <c r="N2292" s="17"/>
      <c r="O2292" s="17"/>
      <c r="P2292" s="17"/>
    </row>
    <row r="2293" spans="1:16" x14ac:dyDescent="0.3">
      <c r="A2293" s="17"/>
      <c r="B2293" s="17"/>
      <c r="C2293" s="17"/>
      <c r="D2293" s="17"/>
      <c r="E2293" s="17"/>
      <c r="F2293" s="17"/>
      <c r="G2293" s="17"/>
      <c r="H2293" s="17"/>
      <c r="I2293" s="17"/>
      <c r="J2293" s="17"/>
      <c r="K2293" s="17"/>
      <c r="L2293" s="17"/>
      <c r="M2293" s="17"/>
      <c r="N2293" s="17"/>
      <c r="O2293" s="17"/>
      <c r="P2293" s="17"/>
    </row>
    <row r="2294" spans="1:16" x14ac:dyDescent="0.3">
      <c r="A2294" s="17"/>
      <c r="B2294" s="17"/>
      <c r="C2294" s="17"/>
      <c r="D2294" s="17"/>
      <c r="E2294" s="17"/>
      <c r="F2294" s="17"/>
      <c r="G2294" s="17"/>
      <c r="H2294" s="17"/>
      <c r="I2294" s="17"/>
      <c r="J2294" s="17"/>
      <c r="K2294" s="17"/>
      <c r="L2294" s="17"/>
      <c r="M2294" s="17"/>
      <c r="N2294" s="17"/>
      <c r="O2294" s="17"/>
      <c r="P2294" s="17"/>
    </row>
    <row r="2295" spans="1:16" x14ac:dyDescent="0.3">
      <c r="A2295" s="17"/>
      <c r="B2295" s="17"/>
      <c r="C2295" s="17"/>
      <c r="D2295" s="17"/>
      <c r="E2295" s="17"/>
      <c r="F2295" s="17"/>
      <c r="G2295" s="17"/>
      <c r="H2295" s="17"/>
      <c r="I2295" s="17"/>
      <c r="J2295" s="17"/>
      <c r="K2295" s="17"/>
      <c r="L2295" s="17"/>
      <c r="M2295" s="17"/>
      <c r="N2295" s="17"/>
      <c r="O2295" s="17"/>
      <c r="P2295" s="17"/>
    </row>
    <row r="2296" spans="1:16" x14ac:dyDescent="0.3">
      <c r="A2296" s="17"/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  <c r="M2296" s="17"/>
      <c r="N2296" s="17"/>
      <c r="O2296" s="17"/>
      <c r="P2296" s="17"/>
    </row>
    <row r="2297" spans="1:16" x14ac:dyDescent="0.3">
      <c r="A2297" s="17"/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  <c r="M2297" s="17"/>
      <c r="N2297" s="17"/>
      <c r="O2297" s="17"/>
      <c r="P2297" s="17"/>
    </row>
    <row r="2298" spans="1:16" x14ac:dyDescent="0.3">
      <c r="A2298" s="17"/>
      <c r="B2298" s="17"/>
      <c r="C2298" s="17"/>
      <c r="D2298" s="17"/>
      <c r="E2298" s="17"/>
      <c r="F2298" s="17"/>
      <c r="G2298" s="17"/>
      <c r="H2298" s="17"/>
      <c r="I2298" s="17"/>
      <c r="J2298" s="17"/>
      <c r="K2298" s="17"/>
      <c r="L2298" s="17"/>
      <c r="M2298" s="17"/>
      <c r="N2298" s="17"/>
      <c r="O2298" s="17"/>
      <c r="P2298" s="17"/>
    </row>
    <row r="2299" spans="1:16" x14ac:dyDescent="0.3">
      <c r="A2299" s="17"/>
      <c r="B2299" s="17"/>
      <c r="C2299" s="17"/>
      <c r="D2299" s="17"/>
      <c r="E2299" s="17"/>
      <c r="F2299" s="17"/>
      <c r="G2299" s="17"/>
      <c r="H2299" s="17"/>
      <c r="I2299" s="17"/>
      <c r="J2299" s="17"/>
      <c r="K2299" s="17"/>
      <c r="L2299" s="17"/>
      <c r="M2299" s="17"/>
      <c r="N2299" s="17"/>
      <c r="O2299" s="17"/>
      <c r="P2299" s="17"/>
    </row>
    <row r="2300" spans="1:16" x14ac:dyDescent="0.3">
      <c r="A2300" s="17"/>
      <c r="B2300" s="17"/>
      <c r="C2300" s="17"/>
      <c r="D2300" s="17"/>
      <c r="E2300" s="17"/>
      <c r="F2300" s="17"/>
      <c r="G2300" s="17"/>
      <c r="H2300" s="17"/>
      <c r="I2300" s="17"/>
      <c r="J2300" s="17"/>
      <c r="K2300" s="17"/>
      <c r="L2300" s="17"/>
      <c r="M2300" s="17"/>
      <c r="N2300" s="17"/>
      <c r="O2300" s="17"/>
      <c r="P2300" s="17"/>
    </row>
    <row r="2301" spans="1:16" x14ac:dyDescent="0.3">
      <c r="A2301" s="17"/>
      <c r="B2301" s="17"/>
      <c r="C2301" s="17"/>
      <c r="D2301" s="17"/>
      <c r="E2301" s="17"/>
      <c r="F2301" s="17"/>
      <c r="G2301" s="17"/>
      <c r="H2301" s="17"/>
      <c r="I2301" s="17"/>
      <c r="J2301" s="17"/>
      <c r="K2301" s="17"/>
      <c r="L2301" s="17"/>
      <c r="M2301" s="17"/>
      <c r="N2301" s="17"/>
      <c r="O2301" s="17"/>
      <c r="P2301" s="17"/>
    </row>
    <row r="2302" spans="1:16" x14ac:dyDescent="0.3">
      <c r="A2302" s="17"/>
      <c r="B2302" s="17"/>
      <c r="C2302" s="17"/>
      <c r="D2302" s="17"/>
      <c r="E2302" s="17"/>
      <c r="F2302" s="17"/>
      <c r="G2302" s="17"/>
      <c r="H2302" s="17"/>
      <c r="I2302" s="17"/>
      <c r="J2302" s="17"/>
      <c r="K2302" s="17"/>
      <c r="L2302" s="17"/>
      <c r="M2302" s="17"/>
      <c r="N2302" s="17"/>
      <c r="O2302" s="17"/>
      <c r="P2302" s="17"/>
    </row>
    <row r="2303" spans="1:16" x14ac:dyDescent="0.3">
      <c r="A2303" s="17"/>
      <c r="B2303" s="17"/>
      <c r="C2303" s="17"/>
      <c r="D2303" s="17"/>
      <c r="E2303" s="17"/>
      <c r="F2303" s="17"/>
      <c r="G2303" s="17"/>
      <c r="H2303" s="17"/>
      <c r="I2303" s="17"/>
      <c r="J2303" s="17"/>
      <c r="K2303" s="17"/>
      <c r="L2303" s="17"/>
      <c r="M2303" s="17"/>
      <c r="N2303" s="17"/>
      <c r="O2303" s="17"/>
      <c r="P2303" s="17"/>
    </row>
    <row r="2304" spans="1:16" x14ac:dyDescent="0.3">
      <c r="A2304" s="17"/>
      <c r="B2304" s="17"/>
      <c r="C2304" s="17"/>
      <c r="D2304" s="17"/>
      <c r="E2304" s="17"/>
      <c r="F2304" s="17"/>
      <c r="G2304" s="17"/>
      <c r="H2304" s="17"/>
      <c r="I2304" s="17"/>
      <c r="J2304" s="17"/>
      <c r="K2304" s="17"/>
      <c r="L2304" s="17"/>
      <c r="M2304" s="17"/>
      <c r="N2304" s="17"/>
      <c r="O2304" s="17"/>
      <c r="P2304" s="17"/>
    </row>
    <row r="2305" spans="1:16" x14ac:dyDescent="0.3">
      <c r="A2305" s="17"/>
      <c r="B2305" s="17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  <c r="M2305" s="17"/>
      <c r="N2305" s="17"/>
      <c r="O2305" s="17"/>
      <c r="P2305" s="17"/>
    </row>
    <row r="2306" spans="1:16" x14ac:dyDescent="0.3">
      <c r="A2306" s="17"/>
      <c r="B2306" s="17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  <c r="M2306" s="17"/>
      <c r="N2306" s="17"/>
      <c r="O2306" s="17"/>
      <c r="P2306" s="17"/>
    </row>
    <row r="2307" spans="1:16" x14ac:dyDescent="0.3">
      <c r="A2307" s="17"/>
      <c r="B2307" s="17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  <c r="M2307" s="17"/>
      <c r="N2307" s="17"/>
      <c r="O2307" s="17"/>
      <c r="P2307" s="17"/>
    </row>
    <row r="2308" spans="1:16" x14ac:dyDescent="0.3">
      <c r="A2308" s="17"/>
      <c r="B2308" s="17"/>
      <c r="C2308" s="17"/>
      <c r="D2308" s="17"/>
      <c r="E2308" s="17"/>
      <c r="F2308" s="17"/>
      <c r="G2308" s="17"/>
      <c r="H2308" s="17"/>
      <c r="I2308" s="17"/>
      <c r="J2308" s="17"/>
      <c r="K2308" s="17"/>
      <c r="L2308" s="17"/>
      <c r="M2308" s="17"/>
      <c r="N2308" s="17"/>
      <c r="O2308" s="17"/>
      <c r="P2308" s="17"/>
    </row>
    <row r="2309" spans="1:16" x14ac:dyDescent="0.3">
      <c r="A2309" s="17"/>
      <c r="B2309" s="17"/>
      <c r="C2309" s="17"/>
      <c r="D2309" s="17"/>
      <c r="E2309" s="17"/>
      <c r="F2309" s="17"/>
      <c r="G2309" s="17"/>
      <c r="H2309" s="17"/>
      <c r="I2309" s="17"/>
      <c r="J2309" s="17"/>
      <c r="K2309" s="17"/>
      <c r="L2309" s="17"/>
      <c r="M2309" s="17"/>
      <c r="N2309" s="17"/>
      <c r="O2309" s="17"/>
      <c r="P2309" s="17"/>
    </row>
    <row r="2310" spans="1:16" x14ac:dyDescent="0.3">
      <c r="A2310" s="17"/>
      <c r="B2310" s="17"/>
      <c r="C2310" s="17"/>
      <c r="D2310" s="17"/>
      <c r="E2310" s="17"/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</row>
    <row r="2311" spans="1:16" x14ac:dyDescent="0.3">
      <c r="A2311" s="17"/>
      <c r="B2311" s="17"/>
      <c r="C2311" s="17"/>
      <c r="D2311" s="17"/>
      <c r="E2311" s="17"/>
      <c r="F2311" s="17"/>
      <c r="G2311" s="17"/>
      <c r="H2311" s="17"/>
      <c r="I2311" s="17"/>
      <c r="J2311" s="17"/>
      <c r="K2311" s="17"/>
      <c r="L2311" s="17"/>
      <c r="M2311" s="17"/>
      <c r="N2311" s="17"/>
      <c r="O2311" s="17"/>
      <c r="P2311" s="17"/>
    </row>
    <row r="2312" spans="1:16" x14ac:dyDescent="0.3">
      <c r="A2312" s="17"/>
      <c r="B2312" s="17"/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</row>
    <row r="2313" spans="1:16" x14ac:dyDescent="0.3">
      <c r="A2313" s="17"/>
      <c r="B2313" s="17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</row>
    <row r="2314" spans="1:16" x14ac:dyDescent="0.3">
      <c r="A2314" s="17"/>
      <c r="B2314" s="17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</row>
    <row r="2315" spans="1:16" x14ac:dyDescent="0.3">
      <c r="A2315" s="17"/>
      <c r="B2315" s="17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</row>
    <row r="2316" spans="1:16" x14ac:dyDescent="0.3">
      <c r="A2316" s="17"/>
      <c r="B2316" s="17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</row>
    <row r="2317" spans="1:16" x14ac:dyDescent="0.3">
      <c r="A2317" s="17"/>
      <c r="B2317" s="17"/>
      <c r="C2317" s="17"/>
      <c r="D2317" s="17"/>
      <c r="E2317" s="17"/>
      <c r="F2317" s="17"/>
      <c r="G2317" s="17"/>
      <c r="H2317" s="17"/>
      <c r="I2317" s="17"/>
      <c r="J2317" s="17"/>
      <c r="K2317" s="17"/>
      <c r="L2317" s="17"/>
      <c r="M2317" s="17"/>
      <c r="N2317" s="17"/>
      <c r="O2317" s="17"/>
      <c r="P2317" s="17"/>
    </row>
    <row r="2318" spans="1:16" x14ac:dyDescent="0.3">
      <c r="A2318" s="17"/>
      <c r="B2318" s="17"/>
      <c r="C2318" s="17"/>
      <c r="D2318" s="17"/>
      <c r="E2318" s="17"/>
      <c r="F2318" s="17"/>
      <c r="G2318" s="17"/>
      <c r="H2318" s="17"/>
      <c r="I2318" s="17"/>
      <c r="J2318" s="17"/>
      <c r="K2318" s="17"/>
      <c r="L2318" s="17"/>
      <c r="M2318" s="17"/>
      <c r="N2318" s="17"/>
      <c r="O2318" s="17"/>
      <c r="P2318" s="17"/>
    </row>
    <row r="2319" spans="1:16" x14ac:dyDescent="0.3">
      <c r="A2319" s="17"/>
      <c r="B2319" s="17"/>
      <c r="C2319" s="17"/>
      <c r="D2319" s="17"/>
      <c r="E2319" s="17"/>
      <c r="F2319" s="17"/>
      <c r="G2319" s="17"/>
      <c r="H2319" s="17"/>
      <c r="I2319" s="17"/>
      <c r="J2319" s="17"/>
      <c r="K2319" s="17"/>
      <c r="L2319" s="17"/>
      <c r="M2319" s="17"/>
      <c r="N2319" s="17"/>
      <c r="O2319" s="17"/>
      <c r="P2319" s="17"/>
    </row>
    <row r="2320" spans="1:16" x14ac:dyDescent="0.3">
      <c r="A2320" s="17"/>
      <c r="B2320" s="17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  <c r="M2320" s="17"/>
      <c r="N2320" s="17"/>
      <c r="O2320" s="17"/>
      <c r="P2320" s="17"/>
    </row>
    <row r="2321" spans="1:16" x14ac:dyDescent="0.3">
      <c r="A2321" s="17"/>
      <c r="B2321" s="17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  <c r="M2321" s="17"/>
      <c r="N2321" s="17"/>
      <c r="O2321" s="17"/>
      <c r="P2321" s="17"/>
    </row>
    <row r="2322" spans="1:16" x14ac:dyDescent="0.3">
      <c r="A2322" s="17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  <c r="M2322" s="17"/>
      <c r="N2322" s="17"/>
      <c r="O2322" s="17"/>
      <c r="P2322" s="17"/>
    </row>
    <row r="2323" spans="1:16" x14ac:dyDescent="0.3">
      <c r="A2323" s="17"/>
      <c r="B2323" s="17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  <c r="M2323" s="17"/>
      <c r="N2323" s="17"/>
      <c r="O2323" s="17"/>
      <c r="P2323" s="17"/>
    </row>
    <row r="2324" spans="1:16" x14ac:dyDescent="0.3">
      <c r="A2324" s="17"/>
      <c r="B2324" s="17"/>
      <c r="C2324" s="17"/>
      <c r="D2324" s="17"/>
      <c r="E2324" s="17"/>
      <c r="F2324" s="17"/>
      <c r="G2324" s="17"/>
      <c r="H2324" s="17"/>
      <c r="I2324" s="17"/>
      <c r="J2324" s="17"/>
      <c r="K2324" s="17"/>
      <c r="L2324" s="17"/>
      <c r="M2324" s="17"/>
      <c r="N2324" s="17"/>
      <c r="O2324" s="17"/>
      <c r="P2324" s="17"/>
    </row>
    <row r="2325" spans="1:16" x14ac:dyDescent="0.3">
      <c r="A2325" s="17"/>
      <c r="B2325" s="17"/>
      <c r="C2325" s="17"/>
      <c r="D2325" s="17"/>
      <c r="E2325" s="17"/>
      <c r="F2325" s="17"/>
      <c r="G2325" s="17"/>
      <c r="H2325" s="17"/>
      <c r="I2325" s="17"/>
      <c r="J2325" s="17"/>
      <c r="K2325" s="17"/>
      <c r="L2325" s="17"/>
      <c r="M2325" s="17"/>
      <c r="N2325" s="17"/>
      <c r="O2325" s="17"/>
      <c r="P2325" s="17"/>
    </row>
    <row r="2326" spans="1:16" x14ac:dyDescent="0.3">
      <c r="A2326" s="17"/>
      <c r="B2326" s="17"/>
      <c r="C2326" s="17"/>
      <c r="D2326" s="17"/>
      <c r="E2326" s="17"/>
      <c r="F2326" s="17"/>
      <c r="G2326" s="17"/>
      <c r="H2326" s="17"/>
      <c r="I2326" s="17"/>
      <c r="J2326" s="17"/>
      <c r="K2326" s="17"/>
      <c r="L2326" s="17"/>
      <c r="M2326" s="17"/>
      <c r="N2326" s="17"/>
      <c r="O2326" s="17"/>
      <c r="P2326" s="17"/>
    </row>
    <row r="2327" spans="1:16" x14ac:dyDescent="0.3">
      <c r="A2327" s="17"/>
      <c r="B2327" s="17"/>
      <c r="C2327" s="17"/>
      <c r="D2327" s="17"/>
      <c r="E2327" s="17"/>
      <c r="F2327" s="17"/>
      <c r="G2327" s="17"/>
      <c r="H2327" s="17"/>
      <c r="I2327" s="17"/>
      <c r="J2327" s="17"/>
      <c r="K2327" s="17"/>
      <c r="L2327" s="17"/>
      <c r="M2327" s="17"/>
      <c r="N2327" s="17"/>
      <c r="O2327" s="17"/>
      <c r="P2327" s="17"/>
    </row>
    <row r="2328" spans="1:16" x14ac:dyDescent="0.3">
      <c r="A2328" s="17"/>
      <c r="B2328" s="17"/>
      <c r="C2328" s="17"/>
      <c r="D2328" s="17"/>
      <c r="E2328" s="17"/>
      <c r="F2328" s="17"/>
      <c r="G2328" s="17"/>
      <c r="H2328" s="17"/>
      <c r="I2328" s="17"/>
      <c r="J2328" s="17"/>
      <c r="K2328" s="17"/>
      <c r="L2328" s="17"/>
      <c r="M2328" s="17"/>
      <c r="N2328" s="17"/>
      <c r="O2328" s="17"/>
      <c r="P2328" s="17"/>
    </row>
    <row r="2329" spans="1:16" x14ac:dyDescent="0.3">
      <c r="A2329" s="17"/>
      <c r="B2329" s="17"/>
      <c r="C2329" s="17"/>
      <c r="D2329" s="17"/>
      <c r="E2329" s="17"/>
      <c r="F2329" s="17"/>
      <c r="G2329" s="17"/>
      <c r="H2329" s="17"/>
      <c r="I2329" s="17"/>
      <c r="J2329" s="17"/>
      <c r="K2329" s="17"/>
      <c r="L2329" s="17"/>
      <c r="M2329" s="17"/>
      <c r="N2329" s="17"/>
      <c r="O2329" s="17"/>
      <c r="P2329" s="17"/>
    </row>
    <row r="2330" spans="1:16" x14ac:dyDescent="0.3">
      <c r="A2330" s="17"/>
      <c r="B2330" s="17"/>
      <c r="C2330" s="17"/>
      <c r="D2330" s="17"/>
      <c r="E2330" s="17"/>
      <c r="F2330" s="17"/>
      <c r="G2330" s="17"/>
      <c r="H2330" s="17"/>
      <c r="I2330" s="17"/>
      <c r="J2330" s="17"/>
      <c r="K2330" s="17"/>
      <c r="L2330" s="17"/>
      <c r="M2330" s="17"/>
      <c r="N2330" s="17"/>
      <c r="O2330" s="17"/>
      <c r="P2330" s="17"/>
    </row>
    <row r="2331" spans="1:16" x14ac:dyDescent="0.3">
      <c r="A2331" s="17"/>
      <c r="B2331" s="17"/>
      <c r="C2331" s="17"/>
      <c r="D2331" s="17"/>
      <c r="E2331" s="17"/>
      <c r="F2331" s="17"/>
      <c r="G2331" s="17"/>
      <c r="H2331" s="17"/>
      <c r="I2331" s="17"/>
      <c r="J2331" s="17"/>
      <c r="K2331" s="17"/>
      <c r="L2331" s="17"/>
      <c r="M2331" s="17"/>
      <c r="N2331" s="17"/>
      <c r="O2331" s="17"/>
      <c r="P2331" s="17"/>
    </row>
    <row r="2332" spans="1:16" x14ac:dyDescent="0.3">
      <c r="A2332" s="17"/>
      <c r="B2332" s="17"/>
      <c r="C2332" s="17"/>
      <c r="D2332" s="17"/>
      <c r="E2332" s="17"/>
      <c r="F2332" s="17"/>
      <c r="G2332" s="17"/>
      <c r="H2332" s="17"/>
      <c r="I2332" s="17"/>
      <c r="J2332" s="17"/>
      <c r="K2332" s="17"/>
      <c r="L2332" s="17"/>
      <c r="M2332" s="17"/>
      <c r="N2332" s="17"/>
      <c r="O2332" s="17"/>
      <c r="P2332" s="17"/>
    </row>
    <row r="2333" spans="1:16" x14ac:dyDescent="0.3">
      <c r="A2333" s="17"/>
      <c r="B2333" s="17"/>
      <c r="C2333" s="17"/>
      <c r="D2333" s="17"/>
      <c r="E2333" s="17"/>
      <c r="F2333" s="17"/>
      <c r="G2333" s="17"/>
      <c r="H2333" s="17"/>
      <c r="I2333" s="17"/>
      <c r="J2333" s="17"/>
      <c r="K2333" s="17"/>
      <c r="L2333" s="17"/>
      <c r="M2333" s="17"/>
      <c r="N2333" s="17"/>
      <c r="O2333" s="17"/>
      <c r="P2333" s="17"/>
    </row>
    <row r="2334" spans="1:16" x14ac:dyDescent="0.3">
      <c r="A2334" s="17"/>
      <c r="B2334" s="17"/>
      <c r="C2334" s="17"/>
      <c r="D2334" s="17"/>
      <c r="E2334" s="17"/>
      <c r="F2334" s="17"/>
      <c r="G2334" s="17"/>
      <c r="H2334" s="17"/>
      <c r="I2334" s="17"/>
      <c r="J2334" s="17"/>
      <c r="K2334" s="17"/>
      <c r="L2334" s="17"/>
      <c r="M2334" s="17"/>
      <c r="N2334" s="17"/>
      <c r="O2334" s="17"/>
      <c r="P2334" s="17"/>
    </row>
    <row r="2335" spans="1:16" x14ac:dyDescent="0.3">
      <c r="A2335" s="17"/>
      <c r="B2335" s="17"/>
      <c r="C2335" s="17"/>
      <c r="D2335" s="17"/>
      <c r="E2335" s="17"/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</row>
    <row r="2336" spans="1:16" x14ac:dyDescent="0.3">
      <c r="A2336" s="17"/>
      <c r="B2336" s="17"/>
      <c r="C2336" s="17"/>
      <c r="D2336" s="17"/>
      <c r="E2336" s="17"/>
      <c r="F2336" s="17"/>
      <c r="G2336" s="17"/>
      <c r="H2336" s="17"/>
      <c r="I2336" s="17"/>
      <c r="J2336" s="17"/>
      <c r="K2336" s="17"/>
      <c r="L2336" s="17"/>
      <c r="M2336" s="17"/>
      <c r="N2336" s="17"/>
      <c r="O2336" s="17"/>
      <c r="P2336" s="17"/>
    </row>
    <row r="2337" spans="1:16" x14ac:dyDescent="0.3">
      <c r="A2337" s="17"/>
      <c r="B2337" s="17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</row>
    <row r="2338" spans="1:16" x14ac:dyDescent="0.3">
      <c r="A2338" s="17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</row>
    <row r="2339" spans="1:16" x14ac:dyDescent="0.3">
      <c r="A2339" s="17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</row>
    <row r="2340" spans="1:16" x14ac:dyDescent="0.3">
      <c r="A2340" s="17"/>
      <c r="B2340" s="17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</row>
    <row r="2341" spans="1:16" x14ac:dyDescent="0.3">
      <c r="A2341" s="17"/>
      <c r="B2341" s="17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</row>
    <row r="2342" spans="1:16" x14ac:dyDescent="0.3">
      <c r="A2342" s="17"/>
      <c r="B2342" s="17"/>
      <c r="C2342" s="17"/>
      <c r="D2342" s="17"/>
      <c r="E2342" s="17"/>
      <c r="F2342" s="17"/>
      <c r="G2342" s="17"/>
      <c r="H2342" s="17"/>
      <c r="I2342" s="17"/>
      <c r="J2342" s="17"/>
      <c r="K2342" s="17"/>
      <c r="L2342" s="17"/>
      <c r="M2342" s="17"/>
      <c r="N2342" s="17"/>
      <c r="O2342" s="17"/>
      <c r="P2342" s="17"/>
    </row>
    <row r="2343" spans="1:16" x14ac:dyDescent="0.3">
      <c r="A2343" s="17"/>
      <c r="B2343" s="17"/>
      <c r="C2343" s="17"/>
      <c r="D2343" s="17"/>
      <c r="E2343" s="17"/>
      <c r="F2343" s="17"/>
      <c r="G2343" s="17"/>
      <c r="H2343" s="17"/>
      <c r="I2343" s="17"/>
      <c r="J2343" s="17"/>
      <c r="K2343" s="17"/>
      <c r="L2343" s="17"/>
      <c r="M2343" s="17"/>
      <c r="N2343" s="17"/>
      <c r="O2343" s="17"/>
      <c r="P2343" s="17"/>
    </row>
    <row r="2344" spans="1:16" x14ac:dyDescent="0.3">
      <c r="A2344" s="17"/>
      <c r="B2344" s="17"/>
      <c r="C2344" s="17"/>
      <c r="D2344" s="17"/>
      <c r="E2344" s="17"/>
      <c r="F2344" s="17"/>
      <c r="G2344" s="17"/>
      <c r="H2344" s="17"/>
      <c r="I2344" s="17"/>
      <c r="J2344" s="17"/>
      <c r="K2344" s="17"/>
      <c r="L2344" s="17"/>
      <c r="M2344" s="17"/>
      <c r="N2344" s="17"/>
      <c r="O2344" s="17"/>
      <c r="P2344" s="17"/>
    </row>
    <row r="2345" spans="1:16" x14ac:dyDescent="0.3">
      <c r="A2345" s="17"/>
      <c r="B2345" s="17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</row>
    <row r="2346" spans="1:16" x14ac:dyDescent="0.3">
      <c r="A2346" s="17"/>
      <c r="B2346" s="17"/>
      <c r="C2346" s="17"/>
      <c r="D2346" s="17"/>
      <c r="E2346" s="17"/>
      <c r="F2346" s="17"/>
      <c r="G2346" s="17"/>
      <c r="H2346" s="17"/>
      <c r="I2346" s="17"/>
      <c r="J2346" s="17"/>
      <c r="K2346" s="17"/>
      <c r="L2346" s="17"/>
      <c r="M2346" s="17"/>
      <c r="N2346" s="17"/>
      <c r="O2346" s="17"/>
      <c r="P2346" s="17"/>
    </row>
    <row r="2347" spans="1:16" x14ac:dyDescent="0.3">
      <c r="A2347" s="17"/>
      <c r="B2347" s="17"/>
      <c r="C2347" s="17"/>
      <c r="D2347" s="17"/>
      <c r="E2347" s="17"/>
      <c r="F2347" s="17"/>
      <c r="G2347" s="17"/>
      <c r="H2347" s="17"/>
      <c r="I2347" s="17"/>
      <c r="J2347" s="17"/>
      <c r="K2347" s="17"/>
      <c r="L2347" s="17"/>
      <c r="M2347" s="17"/>
      <c r="N2347" s="17"/>
      <c r="O2347" s="17"/>
      <c r="P2347" s="17"/>
    </row>
    <row r="2348" spans="1:16" x14ac:dyDescent="0.3">
      <c r="A2348" s="17"/>
      <c r="B2348" s="17"/>
      <c r="C2348" s="17"/>
      <c r="D2348" s="17"/>
      <c r="E2348" s="17"/>
      <c r="F2348" s="17"/>
      <c r="G2348" s="17"/>
      <c r="H2348" s="17"/>
      <c r="I2348" s="17"/>
      <c r="J2348" s="17"/>
      <c r="K2348" s="17"/>
      <c r="L2348" s="17"/>
      <c r="M2348" s="17"/>
      <c r="N2348" s="17"/>
      <c r="O2348" s="17"/>
      <c r="P2348" s="17"/>
    </row>
    <row r="2349" spans="1:16" x14ac:dyDescent="0.3">
      <c r="A2349" s="17"/>
      <c r="B2349" s="17"/>
      <c r="C2349" s="17"/>
      <c r="D2349" s="17"/>
      <c r="E2349" s="17"/>
      <c r="F2349" s="17"/>
      <c r="G2349" s="17"/>
      <c r="H2349" s="17"/>
      <c r="I2349" s="17"/>
      <c r="J2349" s="17"/>
      <c r="K2349" s="17"/>
      <c r="L2349" s="17"/>
      <c r="M2349" s="17"/>
      <c r="N2349" s="17"/>
      <c r="O2349" s="17"/>
      <c r="P2349" s="17"/>
    </row>
    <row r="2350" spans="1:16" x14ac:dyDescent="0.3">
      <c r="A2350" s="17"/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  <c r="M2350" s="17"/>
      <c r="N2350" s="17"/>
      <c r="O2350" s="17"/>
      <c r="P2350" s="17"/>
    </row>
    <row r="2351" spans="1:16" x14ac:dyDescent="0.3">
      <c r="A2351" s="17"/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  <c r="M2351" s="17"/>
      <c r="N2351" s="17"/>
      <c r="O2351" s="17"/>
      <c r="P2351" s="17"/>
    </row>
    <row r="2352" spans="1:16" x14ac:dyDescent="0.3">
      <c r="A2352" s="17"/>
      <c r="B2352" s="17"/>
      <c r="C2352" s="17"/>
      <c r="D2352" s="17"/>
      <c r="E2352" s="17"/>
      <c r="F2352" s="17"/>
      <c r="G2352" s="17"/>
      <c r="H2352" s="17"/>
      <c r="I2352" s="17"/>
      <c r="J2352" s="17"/>
      <c r="K2352" s="17"/>
      <c r="L2352" s="17"/>
      <c r="M2352" s="17"/>
      <c r="N2352" s="17"/>
      <c r="O2352" s="17"/>
      <c r="P2352" s="17"/>
    </row>
    <row r="2353" spans="1:16" x14ac:dyDescent="0.3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  <c r="M2353" s="17"/>
      <c r="N2353" s="17"/>
      <c r="O2353" s="17"/>
      <c r="P2353" s="17"/>
    </row>
    <row r="2354" spans="1:16" x14ac:dyDescent="0.3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  <c r="M2354" s="17"/>
      <c r="N2354" s="17"/>
      <c r="O2354" s="17"/>
      <c r="P2354" s="17"/>
    </row>
    <row r="2355" spans="1:16" x14ac:dyDescent="0.3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  <c r="M2355" s="17"/>
      <c r="N2355" s="17"/>
      <c r="O2355" s="17"/>
      <c r="P2355" s="17"/>
    </row>
    <row r="2356" spans="1:16" x14ac:dyDescent="0.3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7"/>
      <c r="L2356" s="17"/>
      <c r="M2356" s="17"/>
      <c r="N2356" s="17"/>
      <c r="O2356" s="17"/>
      <c r="P2356" s="17"/>
    </row>
    <row r="2357" spans="1:16" x14ac:dyDescent="0.3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7"/>
      <c r="L2357" s="17"/>
      <c r="M2357" s="17"/>
      <c r="N2357" s="17"/>
      <c r="O2357" s="17"/>
      <c r="P2357" s="17"/>
    </row>
    <row r="2358" spans="1:16" x14ac:dyDescent="0.3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7"/>
      <c r="L2358" s="17"/>
      <c r="M2358" s="17"/>
      <c r="N2358" s="17"/>
      <c r="O2358" s="17"/>
      <c r="P2358" s="17"/>
    </row>
    <row r="2359" spans="1:16" x14ac:dyDescent="0.3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7"/>
      <c r="L2359" s="17"/>
      <c r="M2359" s="17"/>
      <c r="N2359" s="17"/>
      <c r="O2359" s="17"/>
      <c r="P2359" s="17"/>
    </row>
    <row r="2360" spans="1:16" x14ac:dyDescent="0.3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7"/>
      <c r="L2360" s="17"/>
      <c r="M2360" s="17"/>
      <c r="N2360" s="17"/>
      <c r="O2360" s="17"/>
      <c r="P2360" s="17"/>
    </row>
    <row r="2361" spans="1:16" x14ac:dyDescent="0.3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  <c r="K2361" s="17"/>
      <c r="L2361" s="17"/>
      <c r="M2361" s="17"/>
      <c r="N2361" s="17"/>
      <c r="O2361" s="17"/>
      <c r="P2361" s="17"/>
    </row>
    <row r="2362" spans="1:16" x14ac:dyDescent="0.3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</row>
    <row r="2363" spans="1:16" x14ac:dyDescent="0.3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</row>
    <row r="2364" spans="1:16" x14ac:dyDescent="0.3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</row>
    <row r="2365" spans="1:16" x14ac:dyDescent="0.3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</row>
    <row r="2366" spans="1:16" x14ac:dyDescent="0.3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</row>
    <row r="2367" spans="1:16" x14ac:dyDescent="0.3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  <c r="K2367" s="17"/>
      <c r="L2367" s="17"/>
      <c r="M2367" s="17"/>
      <c r="N2367" s="17"/>
      <c r="O2367" s="17"/>
      <c r="P2367" s="17"/>
    </row>
    <row r="2368" spans="1:16" x14ac:dyDescent="0.3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  <c r="K2368" s="17"/>
      <c r="L2368" s="17"/>
      <c r="M2368" s="17"/>
      <c r="N2368" s="17"/>
      <c r="O2368" s="17"/>
      <c r="P2368" s="17"/>
    </row>
    <row r="2369" spans="1:16" x14ac:dyDescent="0.3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  <c r="M2369" s="17"/>
      <c r="N2369" s="17"/>
      <c r="O2369" s="17"/>
      <c r="P2369" s="17"/>
    </row>
    <row r="2370" spans="1:16" x14ac:dyDescent="0.3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  <c r="M2370" s="17"/>
      <c r="N2370" s="17"/>
      <c r="O2370" s="17"/>
      <c r="P2370" s="17"/>
    </row>
    <row r="2371" spans="1:16" x14ac:dyDescent="0.3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</row>
    <row r="2372" spans="1:16" x14ac:dyDescent="0.3">
      <c r="A2372" s="17"/>
      <c r="B2372" s="17"/>
      <c r="C2372" s="17"/>
      <c r="D2372" s="17"/>
      <c r="E2372" s="17"/>
      <c r="F2372" s="17"/>
      <c r="G2372" s="17"/>
      <c r="H2372" s="17"/>
      <c r="I2372" s="17"/>
      <c r="J2372" s="17"/>
      <c r="K2372" s="17"/>
      <c r="L2372" s="17"/>
      <c r="M2372" s="17"/>
      <c r="N2372" s="17"/>
      <c r="O2372" s="17"/>
      <c r="P2372" s="17"/>
    </row>
    <row r="2373" spans="1:16" x14ac:dyDescent="0.3">
      <c r="A2373" s="17"/>
      <c r="B2373" s="17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</row>
    <row r="2374" spans="1:16" x14ac:dyDescent="0.3">
      <c r="A2374" s="17"/>
      <c r="B2374" s="17"/>
      <c r="C2374" s="17"/>
      <c r="D2374" s="17"/>
      <c r="E2374" s="17"/>
      <c r="F2374" s="17"/>
      <c r="G2374" s="17"/>
      <c r="H2374" s="17"/>
      <c r="I2374" s="17"/>
      <c r="J2374" s="17"/>
      <c r="K2374" s="17"/>
      <c r="L2374" s="17"/>
      <c r="M2374" s="17"/>
      <c r="N2374" s="17"/>
      <c r="O2374" s="17"/>
      <c r="P2374" s="17"/>
    </row>
    <row r="2375" spans="1:16" x14ac:dyDescent="0.3">
      <c r="A2375" s="17"/>
      <c r="B2375" s="17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</row>
    <row r="2376" spans="1:16" x14ac:dyDescent="0.3">
      <c r="A2376" s="17"/>
      <c r="B2376" s="17"/>
      <c r="C2376" s="17"/>
      <c r="D2376" s="17"/>
      <c r="E2376" s="17"/>
      <c r="F2376" s="17"/>
      <c r="G2376" s="17"/>
      <c r="H2376" s="17"/>
      <c r="I2376" s="17"/>
      <c r="J2376" s="17"/>
      <c r="K2376" s="17"/>
      <c r="L2376" s="17"/>
      <c r="M2376" s="17"/>
      <c r="N2376" s="17"/>
      <c r="O2376" s="17"/>
      <c r="P2376" s="17"/>
    </row>
    <row r="2377" spans="1:16" x14ac:dyDescent="0.3">
      <c r="A2377" s="17"/>
      <c r="B2377" s="17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</row>
    <row r="2378" spans="1:16" x14ac:dyDescent="0.3">
      <c r="A2378" s="17"/>
      <c r="B2378" s="17"/>
      <c r="C2378" s="17"/>
      <c r="D2378" s="17"/>
      <c r="E2378" s="17"/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  <c r="P2378" s="17"/>
    </row>
    <row r="2379" spans="1:16" x14ac:dyDescent="0.3">
      <c r="A2379" s="17"/>
      <c r="B2379" s="17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</row>
    <row r="2380" spans="1:16" x14ac:dyDescent="0.3">
      <c r="A2380" s="17"/>
      <c r="B2380" s="17"/>
      <c r="C2380" s="17"/>
      <c r="D2380" s="17"/>
      <c r="E2380" s="17"/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  <c r="P2380" s="17"/>
    </row>
    <row r="2381" spans="1:16" x14ac:dyDescent="0.3">
      <c r="A2381" s="17"/>
      <c r="B2381" s="17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</row>
    <row r="2382" spans="1:16" x14ac:dyDescent="0.3">
      <c r="A2382" s="17"/>
      <c r="B2382" s="17"/>
      <c r="C2382" s="17"/>
      <c r="D2382" s="17"/>
      <c r="E2382" s="17"/>
      <c r="F2382" s="17"/>
      <c r="G2382" s="17"/>
      <c r="H2382" s="17"/>
      <c r="I2382" s="17"/>
      <c r="J2382" s="17"/>
      <c r="K2382" s="17"/>
      <c r="L2382" s="17"/>
      <c r="M2382" s="17"/>
      <c r="N2382" s="17"/>
      <c r="O2382" s="17"/>
      <c r="P2382" s="17"/>
    </row>
    <row r="2383" spans="1:16" x14ac:dyDescent="0.3">
      <c r="A2383" s="17"/>
      <c r="B2383" s="17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</row>
    <row r="2384" spans="1:16" x14ac:dyDescent="0.3">
      <c r="A2384" s="17"/>
      <c r="B2384" s="17"/>
      <c r="C2384" s="17"/>
      <c r="D2384" s="17"/>
      <c r="E2384" s="17"/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  <c r="P2384" s="17"/>
    </row>
    <row r="2385" spans="1:16" x14ac:dyDescent="0.3">
      <c r="A2385" s="17"/>
      <c r="B2385" s="17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</row>
    <row r="2386" spans="1:16" x14ac:dyDescent="0.3">
      <c r="A2386" s="17"/>
      <c r="B2386" s="17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  <c r="P2386" s="17"/>
    </row>
    <row r="2387" spans="1:16" x14ac:dyDescent="0.3">
      <c r="A2387" s="17"/>
      <c r="B2387" s="17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</row>
    <row r="2388" spans="1:16" x14ac:dyDescent="0.3">
      <c r="A2388" s="17"/>
      <c r="B2388" s="17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</row>
    <row r="2389" spans="1:16" x14ac:dyDescent="0.3">
      <c r="A2389" s="17"/>
      <c r="B2389" s="17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</row>
    <row r="2390" spans="1:16" x14ac:dyDescent="0.3">
      <c r="A2390" s="17"/>
      <c r="B2390" s="17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</row>
    <row r="2391" spans="1:16" x14ac:dyDescent="0.3">
      <c r="A2391" s="17"/>
      <c r="B2391" s="17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</row>
    <row r="2392" spans="1:16" x14ac:dyDescent="0.3">
      <c r="A2392" s="17"/>
      <c r="B2392" s="17"/>
      <c r="C2392" s="17"/>
      <c r="D2392" s="17"/>
      <c r="E2392" s="17"/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  <c r="P2392" s="17"/>
    </row>
    <row r="2393" spans="1:16" x14ac:dyDescent="0.3">
      <c r="A2393" s="17"/>
      <c r="B2393" s="17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</row>
    <row r="2394" spans="1:16" x14ac:dyDescent="0.3">
      <c r="A2394" s="17"/>
      <c r="B2394" s="17"/>
      <c r="C2394" s="17"/>
      <c r="D2394" s="17"/>
      <c r="E2394" s="17"/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  <c r="P2394" s="17"/>
    </row>
    <row r="2395" spans="1:16" x14ac:dyDescent="0.3">
      <c r="A2395" s="17"/>
      <c r="B2395" s="17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</row>
    <row r="2396" spans="1:16" x14ac:dyDescent="0.3">
      <c r="A2396" s="17"/>
      <c r="B2396" s="17"/>
      <c r="C2396" s="17"/>
      <c r="D2396" s="17"/>
      <c r="E2396" s="17"/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  <c r="P2396" s="17"/>
    </row>
    <row r="2397" spans="1:16" x14ac:dyDescent="0.3">
      <c r="A2397" s="17"/>
      <c r="B2397" s="17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</row>
    <row r="2398" spans="1:16" x14ac:dyDescent="0.3">
      <c r="A2398" s="17"/>
      <c r="B2398" s="17"/>
      <c r="C2398" s="17"/>
      <c r="D2398" s="17"/>
      <c r="E2398" s="17"/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  <c r="P2398" s="17"/>
    </row>
    <row r="2399" spans="1:16" x14ac:dyDescent="0.3">
      <c r="A2399" s="17"/>
      <c r="B2399" s="17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</row>
    <row r="2400" spans="1:16" x14ac:dyDescent="0.3">
      <c r="A2400" s="17"/>
      <c r="B2400" s="17"/>
      <c r="C2400" s="17"/>
      <c r="D2400" s="17"/>
      <c r="E2400" s="17"/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  <c r="P2400" s="17"/>
    </row>
    <row r="2401" spans="1:16" x14ac:dyDescent="0.3">
      <c r="A2401" s="17"/>
      <c r="B2401" s="17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</row>
    <row r="2402" spans="1:16" x14ac:dyDescent="0.3">
      <c r="A2402" s="17"/>
      <c r="B2402" s="17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  <c r="P2402" s="17"/>
    </row>
    <row r="2403" spans="1:16" x14ac:dyDescent="0.3">
      <c r="A2403" s="17"/>
      <c r="B2403" s="17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</row>
    <row r="2404" spans="1:16" x14ac:dyDescent="0.3">
      <c r="A2404" s="17"/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  <c r="P2404" s="17"/>
    </row>
    <row r="2405" spans="1:16" x14ac:dyDescent="0.3">
      <c r="A2405" s="17"/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</row>
    <row r="2406" spans="1:16" x14ac:dyDescent="0.3">
      <c r="A2406" s="17"/>
      <c r="B2406" s="17"/>
      <c r="C2406" s="17"/>
      <c r="D2406" s="17"/>
      <c r="E2406" s="17"/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  <c r="P2406" s="17"/>
    </row>
    <row r="2407" spans="1:16" x14ac:dyDescent="0.3">
      <c r="A2407" s="17"/>
      <c r="B2407" s="17"/>
      <c r="C2407" s="17"/>
      <c r="D2407" s="17"/>
      <c r="E2407" s="17"/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  <c r="P2407" s="17"/>
    </row>
    <row r="2408" spans="1:16" x14ac:dyDescent="0.3">
      <c r="A2408" s="17"/>
      <c r="B2408" s="17"/>
      <c r="C2408" s="17"/>
      <c r="D2408" s="17"/>
      <c r="E2408" s="17"/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  <c r="P2408" s="17"/>
    </row>
    <row r="2409" spans="1:16" x14ac:dyDescent="0.3">
      <c r="A2409" s="17"/>
      <c r="B2409" s="17"/>
      <c r="C2409" s="17"/>
      <c r="D2409" s="17"/>
      <c r="E2409" s="17"/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  <c r="P2409" s="17"/>
    </row>
    <row r="2410" spans="1:16" x14ac:dyDescent="0.3">
      <c r="A2410" s="17"/>
      <c r="B2410" s="17"/>
      <c r="C2410" s="17"/>
      <c r="D2410" s="17"/>
      <c r="E2410" s="17"/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  <c r="P2410" s="17"/>
    </row>
    <row r="2411" spans="1:16" x14ac:dyDescent="0.3">
      <c r="A2411" s="17"/>
      <c r="B2411" s="17"/>
      <c r="C2411" s="17"/>
      <c r="D2411" s="17"/>
      <c r="E2411" s="17"/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  <c r="P2411" s="17"/>
    </row>
    <row r="2412" spans="1:16" x14ac:dyDescent="0.3">
      <c r="A2412" s="17"/>
      <c r="B2412" s="17"/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</row>
    <row r="2413" spans="1:16" x14ac:dyDescent="0.3">
      <c r="A2413" s="17"/>
      <c r="B2413" s="17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</row>
    <row r="2414" spans="1:16" x14ac:dyDescent="0.3">
      <c r="A2414" s="17"/>
      <c r="B2414" s="17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</row>
    <row r="2415" spans="1:16" x14ac:dyDescent="0.3">
      <c r="A2415" s="17"/>
      <c r="B2415" s="17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</row>
    <row r="2416" spans="1:16" x14ac:dyDescent="0.3">
      <c r="A2416" s="17"/>
      <c r="B2416" s="17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</row>
    <row r="2417" spans="1:16" x14ac:dyDescent="0.3">
      <c r="A2417" s="17"/>
      <c r="B2417" s="17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  <c r="P2417" s="17"/>
    </row>
    <row r="2418" spans="1:16" x14ac:dyDescent="0.3">
      <c r="A2418" s="17"/>
      <c r="B2418" s="17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  <c r="P2418" s="17"/>
    </row>
    <row r="2419" spans="1:16" x14ac:dyDescent="0.3">
      <c r="A2419" s="17"/>
      <c r="B2419" s="17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  <c r="P2419" s="17"/>
    </row>
    <row r="2420" spans="1:16" x14ac:dyDescent="0.3">
      <c r="A2420" s="17"/>
      <c r="B2420" s="17"/>
      <c r="C2420" s="17"/>
      <c r="D2420" s="17"/>
      <c r="E2420" s="17"/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  <c r="P2420" s="17"/>
    </row>
    <row r="2421" spans="1:16" x14ac:dyDescent="0.3">
      <c r="A2421" s="17"/>
      <c r="B2421" s="17"/>
      <c r="C2421" s="17"/>
      <c r="D2421" s="17"/>
      <c r="E2421" s="17"/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  <c r="P2421" s="17"/>
    </row>
    <row r="2422" spans="1:16" x14ac:dyDescent="0.3">
      <c r="A2422" s="17"/>
      <c r="B2422" s="17"/>
      <c r="C2422" s="17"/>
      <c r="D2422" s="17"/>
      <c r="E2422" s="17"/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  <c r="P2422" s="17"/>
    </row>
    <row r="2423" spans="1:16" x14ac:dyDescent="0.3">
      <c r="A2423" s="17"/>
      <c r="B2423" s="17"/>
      <c r="C2423" s="17"/>
      <c r="D2423" s="17"/>
      <c r="E2423" s="17"/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  <c r="P2423" s="17"/>
    </row>
    <row r="2424" spans="1:16" x14ac:dyDescent="0.3">
      <c r="A2424" s="17"/>
      <c r="B2424" s="17"/>
      <c r="C2424" s="17"/>
      <c r="D2424" s="17"/>
      <c r="E2424" s="17"/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  <c r="P2424" s="17"/>
    </row>
    <row r="2425" spans="1:16" x14ac:dyDescent="0.3">
      <c r="A2425" s="17"/>
      <c r="B2425" s="17"/>
      <c r="C2425" s="17"/>
      <c r="D2425" s="17"/>
      <c r="E2425" s="17"/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  <c r="P2425" s="17"/>
    </row>
    <row r="2426" spans="1:16" x14ac:dyDescent="0.3">
      <c r="A2426" s="17"/>
      <c r="B2426" s="17"/>
      <c r="C2426" s="17"/>
      <c r="D2426" s="17"/>
      <c r="E2426" s="17"/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  <c r="P2426" s="17"/>
    </row>
    <row r="2427" spans="1:16" x14ac:dyDescent="0.3">
      <c r="A2427" s="17"/>
      <c r="B2427" s="17"/>
      <c r="C2427" s="17"/>
      <c r="D2427" s="17"/>
      <c r="E2427" s="17"/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  <c r="P2427" s="17"/>
    </row>
    <row r="2428" spans="1:16" x14ac:dyDescent="0.3">
      <c r="A2428" s="17"/>
      <c r="B2428" s="17"/>
      <c r="C2428" s="17"/>
      <c r="D2428" s="17"/>
      <c r="E2428" s="17"/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  <c r="P2428" s="17"/>
    </row>
    <row r="2429" spans="1:16" x14ac:dyDescent="0.3">
      <c r="A2429" s="17"/>
      <c r="B2429" s="17"/>
      <c r="C2429" s="17"/>
      <c r="D2429" s="17"/>
      <c r="E2429" s="17"/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  <c r="P2429" s="17"/>
    </row>
    <row r="2430" spans="1:16" x14ac:dyDescent="0.3">
      <c r="A2430" s="17"/>
      <c r="B2430" s="17"/>
      <c r="C2430" s="17"/>
      <c r="D2430" s="17"/>
      <c r="E2430" s="17"/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  <c r="P2430" s="17"/>
    </row>
    <row r="2431" spans="1:16" x14ac:dyDescent="0.3">
      <c r="A2431" s="17"/>
      <c r="B2431" s="17"/>
      <c r="C2431" s="17"/>
      <c r="D2431" s="17"/>
      <c r="E2431" s="17"/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  <c r="P2431" s="17"/>
    </row>
    <row r="2432" spans="1:16" x14ac:dyDescent="0.3">
      <c r="A2432" s="17"/>
      <c r="B2432" s="17"/>
      <c r="C2432" s="17"/>
      <c r="D2432" s="17"/>
      <c r="E2432" s="17"/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  <c r="P2432" s="17"/>
    </row>
    <row r="2433" spans="1:16" x14ac:dyDescent="0.3">
      <c r="A2433" s="17"/>
      <c r="B2433" s="17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  <c r="P2433" s="17"/>
    </row>
    <row r="2434" spans="1:16" x14ac:dyDescent="0.3">
      <c r="A2434" s="17"/>
      <c r="B2434" s="17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  <c r="P2434" s="17"/>
    </row>
    <row r="2435" spans="1:16" x14ac:dyDescent="0.3">
      <c r="A2435" s="17"/>
      <c r="B2435" s="17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  <c r="P2435" s="17"/>
    </row>
    <row r="2436" spans="1:16" x14ac:dyDescent="0.3">
      <c r="A2436" s="17"/>
      <c r="B2436" s="17"/>
      <c r="C2436" s="17"/>
      <c r="D2436" s="17"/>
      <c r="E2436" s="17"/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  <c r="P2436" s="17"/>
    </row>
    <row r="2437" spans="1:16" x14ac:dyDescent="0.3">
      <c r="A2437" s="17"/>
      <c r="B2437" s="17"/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</row>
    <row r="2438" spans="1:16" x14ac:dyDescent="0.3">
      <c r="A2438" s="17"/>
      <c r="B2438" s="17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</row>
    <row r="2439" spans="1:16" x14ac:dyDescent="0.3">
      <c r="A2439" s="17"/>
      <c r="B2439" s="17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</row>
    <row r="2440" spans="1:16" x14ac:dyDescent="0.3">
      <c r="A2440" s="17"/>
      <c r="B2440" s="17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</row>
    <row r="2441" spans="1:16" x14ac:dyDescent="0.3">
      <c r="A2441" s="17"/>
      <c r="B2441" s="17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</row>
    <row r="2442" spans="1:16" x14ac:dyDescent="0.3">
      <c r="A2442" s="17"/>
      <c r="B2442" s="17"/>
      <c r="C2442" s="17"/>
      <c r="D2442" s="17"/>
      <c r="E2442" s="17"/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  <c r="P2442" s="17"/>
    </row>
    <row r="2443" spans="1:16" x14ac:dyDescent="0.3">
      <c r="A2443" s="17"/>
      <c r="B2443" s="17"/>
      <c r="C2443" s="17"/>
      <c r="D2443" s="17"/>
      <c r="E2443" s="17"/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  <c r="P2443" s="17"/>
    </row>
    <row r="2444" spans="1:16" x14ac:dyDescent="0.3">
      <c r="A2444" s="17"/>
      <c r="B2444" s="17"/>
      <c r="C2444" s="17"/>
      <c r="D2444" s="17"/>
      <c r="E2444" s="17"/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  <c r="P2444" s="17"/>
    </row>
    <row r="2445" spans="1:16" x14ac:dyDescent="0.3">
      <c r="A2445" s="17"/>
      <c r="B2445" s="17"/>
      <c r="C2445" s="17"/>
      <c r="D2445" s="17"/>
      <c r="E2445" s="17"/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  <c r="P2445" s="17"/>
    </row>
    <row r="2446" spans="1:16" x14ac:dyDescent="0.3">
      <c r="A2446" s="17"/>
      <c r="B2446" s="17"/>
      <c r="C2446" s="17"/>
      <c r="D2446" s="17"/>
      <c r="E2446" s="17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</row>
    <row r="2447" spans="1:16" x14ac:dyDescent="0.3">
      <c r="A2447" s="17"/>
      <c r="B2447" s="17"/>
      <c r="C2447" s="17"/>
      <c r="D2447" s="17"/>
      <c r="E2447" s="17"/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  <c r="P2447" s="17"/>
    </row>
    <row r="2448" spans="1:16" x14ac:dyDescent="0.3">
      <c r="A2448" s="17"/>
      <c r="B2448" s="17"/>
      <c r="C2448" s="17"/>
      <c r="D2448" s="17"/>
      <c r="E2448" s="17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</row>
    <row r="2449" spans="1:16" x14ac:dyDescent="0.3">
      <c r="A2449" s="17"/>
      <c r="B2449" s="17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</row>
    <row r="2450" spans="1:16" x14ac:dyDescent="0.3">
      <c r="A2450" s="17"/>
      <c r="B2450" s="17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</row>
    <row r="2451" spans="1:16" x14ac:dyDescent="0.3">
      <c r="A2451" s="17"/>
      <c r="B2451" s="17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</row>
    <row r="2452" spans="1:16" x14ac:dyDescent="0.3">
      <c r="A2452" s="17"/>
      <c r="B2452" s="17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</row>
    <row r="2453" spans="1:16" x14ac:dyDescent="0.3">
      <c r="A2453" s="17"/>
      <c r="B2453" s="17"/>
      <c r="C2453" s="17"/>
      <c r="D2453" s="17"/>
      <c r="E2453" s="17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</row>
    <row r="2454" spans="1:16" x14ac:dyDescent="0.3">
      <c r="A2454" s="17"/>
      <c r="B2454" s="17"/>
      <c r="C2454" s="17"/>
      <c r="D2454" s="17"/>
      <c r="E2454" s="17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</row>
    <row r="2455" spans="1:16" x14ac:dyDescent="0.3">
      <c r="A2455" s="17"/>
      <c r="B2455" s="17"/>
      <c r="C2455" s="17"/>
      <c r="D2455" s="17"/>
      <c r="E2455" s="17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</row>
    <row r="2456" spans="1:16" x14ac:dyDescent="0.3">
      <c r="A2456" s="17"/>
      <c r="B2456" s="17"/>
      <c r="C2456" s="17"/>
      <c r="D2456" s="17"/>
      <c r="E2456" s="17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</row>
    <row r="2457" spans="1:16" x14ac:dyDescent="0.3">
      <c r="A2457" s="17"/>
      <c r="B2457" s="17"/>
      <c r="C2457" s="17"/>
      <c r="D2457" s="17"/>
      <c r="E2457" s="17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</row>
    <row r="2458" spans="1:16" x14ac:dyDescent="0.3">
      <c r="A2458" s="17"/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</row>
    <row r="2459" spans="1:16" x14ac:dyDescent="0.3">
      <c r="A2459" s="17"/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  <c r="P2459" s="17"/>
    </row>
    <row r="2460" spans="1:16" x14ac:dyDescent="0.3">
      <c r="A2460" s="17"/>
      <c r="B2460" s="17"/>
      <c r="C2460" s="17"/>
      <c r="D2460" s="17"/>
      <c r="E2460" s="17"/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  <c r="P2460" s="17"/>
    </row>
    <row r="2461" spans="1:16" x14ac:dyDescent="0.3">
      <c r="A2461" s="17"/>
      <c r="B2461" s="17"/>
      <c r="C2461" s="17"/>
      <c r="D2461" s="17"/>
      <c r="E2461" s="17"/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  <c r="P2461" s="17"/>
    </row>
    <row r="2462" spans="1:16" x14ac:dyDescent="0.3">
      <c r="A2462" s="17"/>
      <c r="B2462" s="17"/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</row>
    <row r="2463" spans="1:16" x14ac:dyDescent="0.3">
      <c r="A2463" s="17"/>
      <c r="B2463" s="17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</row>
    <row r="2464" spans="1:16" x14ac:dyDescent="0.3">
      <c r="A2464" s="17"/>
      <c r="B2464" s="17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</row>
    <row r="2465" spans="1:16" x14ac:dyDescent="0.3">
      <c r="A2465" s="17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</row>
    <row r="2466" spans="1:16" x14ac:dyDescent="0.3">
      <c r="A2466" s="17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</row>
    <row r="2467" spans="1:16" x14ac:dyDescent="0.3">
      <c r="A2467" s="17"/>
      <c r="B2467" s="17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  <c r="P2467" s="17"/>
    </row>
    <row r="2468" spans="1:16" x14ac:dyDescent="0.3">
      <c r="A2468" s="17"/>
      <c r="B2468" s="17"/>
      <c r="C2468" s="17"/>
      <c r="D2468" s="17"/>
      <c r="E2468" s="17"/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  <c r="P2468" s="17"/>
    </row>
    <row r="2469" spans="1:16" x14ac:dyDescent="0.3">
      <c r="A2469" s="17"/>
      <c r="B2469" s="17"/>
      <c r="C2469" s="17"/>
      <c r="D2469" s="17"/>
      <c r="E2469" s="17"/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  <c r="P2469" s="17"/>
    </row>
    <row r="2470" spans="1:16" x14ac:dyDescent="0.3">
      <c r="A2470" s="17"/>
      <c r="B2470" s="17"/>
      <c r="C2470" s="17"/>
      <c r="D2470" s="17"/>
      <c r="E2470" s="17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</row>
    <row r="2471" spans="1:16" x14ac:dyDescent="0.3">
      <c r="A2471" s="17"/>
      <c r="B2471" s="17"/>
      <c r="C2471" s="17"/>
      <c r="D2471" s="17"/>
      <c r="E2471" s="17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</row>
    <row r="2472" spans="1:16" x14ac:dyDescent="0.3">
      <c r="A2472" s="17"/>
      <c r="B2472" s="17"/>
      <c r="C2472" s="17"/>
      <c r="D2472" s="17"/>
      <c r="E2472" s="17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</row>
    <row r="2473" spans="1:16" x14ac:dyDescent="0.3">
      <c r="A2473" s="17"/>
      <c r="B2473" s="17"/>
      <c r="C2473" s="17"/>
      <c r="D2473" s="17"/>
      <c r="E2473" s="17"/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  <c r="P2473" s="17"/>
    </row>
    <row r="2474" spans="1:16" x14ac:dyDescent="0.3">
      <c r="A2474" s="17"/>
      <c r="B2474" s="17"/>
      <c r="C2474" s="17"/>
      <c r="D2474" s="17"/>
      <c r="E2474" s="17"/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  <c r="P2474" s="17"/>
    </row>
    <row r="2475" spans="1:16" x14ac:dyDescent="0.3">
      <c r="A2475" s="17"/>
      <c r="B2475" s="17"/>
      <c r="C2475" s="17"/>
      <c r="D2475" s="17"/>
      <c r="E2475" s="17"/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  <c r="P2475" s="17"/>
    </row>
    <row r="2476" spans="1:16" x14ac:dyDescent="0.3">
      <c r="A2476" s="17"/>
      <c r="B2476" s="17"/>
      <c r="C2476" s="17"/>
      <c r="D2476" s="17"/>
      <c r="E2476" s="17"/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  <c r="P2476" s="17"/>
    </row>
    <row r="2477" spans="1:16" x14ac:dyDescent="0.3">
      <c r="A2477" s="17"/>
      <c r="B2477" s="17"/>
      <c r="C2477" s="17"/>
      <c r="D2477" s="17"/>
      <c r="E2477" s="17"/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  <c r="P2477" s="17"/>
    </row>
    <row r="2478" spans="1:16" x14ac:dyDescent="0.3">
      <c r="A2478" s="17"/>
      <c r="B2478" s="17"/>
      <c r="C2478" s="17"/>
      <c r="D2478" s="17"/>
      <c r="E2478" s="17"/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  <c r="P2478" s="17"/>
    </row>
    <row r="2479" spans="1:16" x14ac:dyDescent="0.3">
      <c r="A2479" s="17"/>
      <c r="B2479" s="17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</row>
    <row r="2480" spans="1:16" x14ac:dyDescent="0.3">
      <c r="A2480" s="17"/>
      <c r="B2480" s="17"/>
      <c r="C2480" s="17"/>
      <c r="D2480" s="17"/>
      <c r="E2480" s="17"/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  <c r="P2480" s="17"/>
    </row>
    <row r="2481" spans="1:16" x14ac:dyDescent="0.3">
      <c r="A2481" s="17"/>
      <c r="B2481" s="17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  <c r="P2481" s="17"/>
    </row>
    <row r="2482" spans="1:16" x14ac:dyDescent="0.3">
      <c r="A2482" s="17"/>
      <c r="B2482" s="17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  <c r="P2482" s="17"/>
    </row>
    <row r="2483" spans="1:16" x14ac:dyDescent="0.3">
      <c r="A2483" s="17"/>
      <c r="B2483" s="17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  <c r="P2483" s="17"/>
    </row>
    <row r="2484" spans="1:16" x14ac:dyDescent="0.3">
      <c r="A2484" s="17"/>
      <c r="B2484" s="17"/>
      <c r="C2484" s="17"/>
      <c r="D2484" s="17"/>
      <c r="E2484" s="17"/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  <c r="P2484" s="17"/>
    </row>
    <row r="2485" spans="1:16" x14ac:dyDescent="0.3">
      <c r="A2485" s="17"/>
      <c r="B2485" s="17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  <c r="P2485" s="17"/>
    </row>
    <row r="2486" spans="1:16" x14ac:dyDescent="0.3">
      <c r="A2486" s="17"/>
      <c r="B2486" s="17"/>
      <c r="C2486" s="17"/>
      <c r="D2486" s="17"/>
      <c r="E2486" s="17"/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  <c r="P2486" s="17"/>
    </row>
    <row r="2487" spans="1:16" x14ac:dyDescent="0.3">
      <c r="A2487" s="17"/>
      <c r="B2487" s="17"/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</row>
    <row r="2488" spans="1:16" x14ac:dyDescent="0.3">
      <c r="A2488" s="17"/>
      <c r="B2488" s="17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</row>
    <row r="2489" spans="1:16" x14ac:dyDescent="0.3">
      <c r="A2489" s="17"/>
      <c r="B2489" s="17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</row>
    <row r="2490" spans="1:16" x14ac:dyDescent="0.3">
      <c r="A2490" s="17"/>
      <c r="B2490" s="17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</row>
    <row r="2491" spans="1:16" x14ac:dyDescent="0.3">
      <c r="A2491" s="17"/>
      <c r="B2491" s="17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</row>
    <row r="2492" spans="1:16" x14ac:dyDescent="0.3">
      <c r="A2492" s="17"/>
      <c r="B2492" s="17"/>
      <c r="C2492" s="17"/>
      <c r="D2492" s="17"/>
      <c r="E2492" s="17"/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  <c r="P2492" s="17"/>
    </row>
    <row r="2493" spans="1:16" x14ac:dyDescent="0.3">
      <c r="A2493" s="17"/>
      <c r="B2493" s="17"/>
      <c r="C2493" s="17"/>
      <c r="D2493" s="17"/>
      <c r="E2493" s="17"/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  <c r="P2493" s="17"/>
    </row>
    <row r="2494" spans="1:16" x14ac:dyDescent="0.3">
      <c r="A2494" s="17"/>
      <c r="B2494" s="17"/>
      <c r="C2494" s="17"/>
      <c r="D2494" s="17"/>
      <c r="E2494" s="17"/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  <c r="P2494" s="17"/>
    </row>
    <row r="2495" spans="1:16" x14ac:dyDescent="0.3">
      <c r="A2495" s="17"/>
      <c r="B2495" s="17"/>
      <c r="C2495" s="17"/>
      <c r="D2495" s="17"/>
      <c r="E2495" s="17"/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  <c r="P2495" s="17"/>
    </row>
    <row r="2496" spans="1:16" x14ac:dyDescent="0.3">
      <c r="A2496" s="17"/>
      <c r="B2496" s="17"/>
      <c r="C2496" s="17"/>
      <c r="D2496" s="17"/>
      <c r="E2496" s="17"/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  <c r="P2496" s="17"/>
    </row>
    <row r="2497" spans="1:16" x14ac:dyDescent="0.3">
      <c r="A2497" s="17"/>
      <c r="B2497" s="17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  <c r="P2497" s="17"/>
    </row>
    <row r="2498" spans="1:16" x14ac:dyDescent="0.3">
      <c r="A2498" s="17"/>
      <c r="B2498" s="17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  <c r="P2498" s="17"/>
    </row>
    <row r="2499" spans="1:16" x14ac:dyDescent="0.3">
      <c r="A2499" s="17"/>
      <c r="B2499" s="17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  <c r="P2499" s="17"/>
    </row>
    <row r="2500" spans="1:16" x14ac:dyDescent="0.3">
      <c r="A2500" s="17"/>
      <c r="B2500" s="17"/>
      <c r="C2500" s="17"/>
      <c r="D2500" s="17"/>
      <c r="E2500" s="17"/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  <c r="P2500" s="17"/>
    </row>
    <row r="2501" spans="1:16" x14ac:dyDescent="0.3">
      <c r="A2501" s="17"/>
      <c r="B2501" s="17"/>
      <c r="C2501" s="17"/>
      <c r="D2501" s="17"/>
      <c r="E2501" s="17"/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  <c r="P2501" s="17"/>
    </row>
    <row r="2502" spans="1:16" x14ac:dyDescent="0.3">
      <c r="A2502" s="17"/>
      <c r="B2502" s="17"/>
      <c r="C2502" s="17"/>
      <c r="D2502" s="17"/>
      <c r="E2502" s="17"/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  <c r="P2502" s="17"/>
    </row>
    <row r="2503" spans="1:16" x14ac:dyDescent="0.3">
      <c r="A2503" s="17"/>
      <c r="B2503" s="17"/>
      <c r="C2503" s="17"/>
      <c r="D2503" s="17"/>
      <c r="E2503" s="17"/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  <c r="P2503" s="17"/>
    </row>
    <row r="2504" spans="1:16" x14ac:dyDescent="0.3">
      <c r="A2504" s="17"/>
      <c r="B2504" s="17"/>
      <c r="C2504" s="17"/>
      <c r="D2504" s="17"/>
      <c r="E2504" s="17"/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  <c r="P2504" s="17"/>
    </row>
    <row r="2505" spans="1:16" x14ac:dyDescent="0.3">
      <c r="A2505" s="17"/>
      <c r="B2505" s="17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</row>
    <row r="2506" spans="1:16" x14ac:dyDescent="0.3">
      <c r="A2506" s="17"/>
      <c r="B2506" s="17"/>
      <c r="C2506" s="17"/>
      <c r="D2506" s="17"/>
      <c r="E2506" s="17"/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  <c r="P2506" s="17"/>
    </row>
    <row r="2507" spans="1:16" x14ac:dyDescent="0.3">
      <c r="A2507" s="17"/>
      <c r="B2507" s="17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</row>
    <row r="2508" spans="1:16" x14ac:dyDescent="0.3">
      <c r="A2508" s="17"/>
      <c r="B2508" s="17"/>
      <c r="C2508" s="17"/>
      <c r="D2508" s="17"/>
      <c r="E2508" s="17"/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  <c r="P2508" s="17"/>
    </row>
    <row r="2509" spans="1:16" x14ac:dyDescent="0.3">
      <c r="A2509" s="17"/>
      <c r="B2509" s="17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</row>
    <row r="2510" spans="1:16" x14ac:dyDescent="0.3">
      <c r="A2510" s="17"/>
      <c r="B2510" s="17"/>
      <c r="C2510" s="17"/>
      <c r="D2510" s="17"/>
      <c r="E2510" s="17"/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  <c r="P2510" s="17"/>
    </row>
    <row r="2511" spans="1:16" x14ac:dyDescent="0.3">
      <c r="A2511" s="17"/>
      <c r="B2511" s="17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</row>
    <row r="2512" spans="1:16" x14ac:dyDescent="0.3">
      <c r="A2512" s="17"/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</row>
    <row r="2513" spans="1:16" x14ac:dyDescent="0.3">
      <c r="A2513" s="17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</row>
    <row r="2514" spans="1:16" x14ac:dyDescent="0.3">
      <c r="A2514" s="17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</row>
    <row r="2515" spans="1:16" x14ac:dyDescent="0.3">
      <c r="A2515" s="17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</row>
    <row r="2516" spans="1:16" x14ac:dyDescent="0.3">
      <c r="A2516" s="17"/>
      <c r="B2516" s="17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</row>
    <row r="2517" spans="1:16" x14ac:dyDescent="0.3">
      <c r="A2517" s="17"/>
      <c r="B2517" s="17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</row>
    <row r="2518" spans="1:16" x14ac:dyDescent="0.3">
      <c r="A2518" s="17"/>
      <c r="B2518" s="17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  <c r="P2518" s="17"/>
    </row>
    <row r="2519" spans="1:16" x14ac:dyDescent="0.3">
      <c r="A2519" s="17"/>
      <c r="B2519" s="17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</row>
    <row r="2520" spans="1:16" x14ac:dyDescent="0.3">
      <c r="A2520" s="17"/>
      <c r="B2520" s="17"/>
      <c r="C2520" s="17"/>
      <c r="D2520" s="17"/>
      <c r="E2520" s="17"/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  <c r="P2520" s="17"/>
    </row>
    <row r="2521" spans="1:16" x14ac:dyDescent="0.3">
      <c r="A2521" s="17"/>
      <c r="B2521" s="17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</row>
    <row r="2522" spans="1:16" x14ac:dyDescent="0.3">
      <c r="A2522" s="17"/>
      <c r="B2522" s="17"/>
      <c r="C2522" s="17"/>
      <c r="D2522" s="17"/>
      <c r="E2522" s="17"/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  <c r="P2522" s="17"/>
    </row>
    <row r="2523" spans="1:16" x14ac:dyDescent="0.3">
      <c r="A2523" s="17"/>
      <c r="B2523" s="17"/>
      <c r="C2523" s="17"/>
      <c r="D2523" s="17"/>
      <c r="E2523" s="17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</row>
    <row r="2524" spans="1:16" x14ac:dyDescent="0.3">
      <c r="A2524" s="17"/>
      <c r="B2524" s="17"/>
      <c r="C2524" s="17"/>
      <c r="D2524" s="17"/>
      <c r="E2524" s="17"/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  <c r="P2524" s="17"/>
    </row>
    <row r="2525" spans="1:16" x14ac:dyDescent="0.3">
      <c r="A2525" s="17"/>
      <c r="B2525" s="17"/>
      <c r="C2525" s="17"/>
      <c r="D2525" s="17"/>
      <c r="E2525" s="17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</row>
    <row r="2526" spans="1:16" x14ac:dyDescent="0.3">
      <c r="A2526" s="17"/>
      <c r="B2526" s="17"/>
      <c r="C2526" s="17"/>
      <c r="D2526" s="17"/>
      <c r="E2526" s="17"/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  <c r="P2526" s="17"/>
    </row>
    <row r="2527" spans="1:16" x14ac:dyDescent="0.3">
      <c r="A2527" s="17"/>
      <c r="B2527" s="17"/>
      <c r="C2527" s="17"/>
      <c r="D2527" s="17"/>
      <c r="E2527" s="17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</row>
    <row r="2528" spans="1:16" x14ac:dyDescent="0.3">
      <c r="A2528" s="17"/>
      <c r="B2528" s="17"/>
      <c r="C2528" s="17"/>
      <c r="D2528" s="17"/>
      <c r="E2528" s="17"/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  <c r="P2528" s="17"/>
    </row>
    <row r="2529" spans="1:16" x14ac:dyDescent="0.3">
      <c r="A2529" s="17"/>
      <c r="B2529" s="17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</row>
    <row r="2530" spans="1:16" x14ac:dyDescent="0.3">
      <c r="A2530" s="17"/>
      <c r="B2530" s="17"/>
      <c r="C2530" s="17"/>
      <c r="D2530" s="17"/>
      <c r="E2530" s="17"/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  <c r="P2530" s="17"/>
    </row>
    <row r="2531" spans="1:16" x14ac:dyDescent="0.3">
      <c r="A2531" s="17"/>
      <c r="B2531" s="17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</row>
    <row r="2532" spans="1:16" x14ac:dyDescent="0.3">
      <c r="A2532" s="17"/>
      <c r="B2532" s="17"/>
      <c r="C2532" s="17"/>
      <c r="D2532" s="17"/>
      <c r="E2532" s="17"/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  <c r="P2532" s="17"/>
    </row>
    <row r="2533" spans="1:16" x14ac:dyDescent="0.3">
      <c r="A2533" s="17"/>
      <c r="B2533" s="17"/>
      <c r="C2533" s="17"/>
      <c r="D2533" s="17"/>
      <c r="E2533" s="17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</row>
    <row r="2534" spans="1:16" x14ac:dyDescent="0.3">
      <c r="A2534" s="17"/>
      <c r="B2534" s="17"/>
      <c r="C2534" s="17"/>
      <c r="D2534" s="17"/>
      <c r="E2534" s="17"/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  <c r="P2534" s="17"/>
    </row>
    <row r="2535" spans="1:16" x14ac:dyDescent="0.3">
      <c r="A2535" s="17"/>
      <c r="B2535" s="17"/>
      <c r="C2535" s="17"/>
      <c r="D2535" s="17"/>
      <c r="E2535" s="17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</row>
    <row r="2536" spans="1:16" x14ac:dyDescent="0.3">
      <c r="A2536" s="17"/>
      <c r="B2536" s="17"/>
      <c r="C2536" s="17"/>
      <c r="D2536" s="17"/>
      <c r="E2536" s="17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</row>
    <row r="2537" spans="1:16" x14ac:dyDescent="0.3">
      <c r="A2537" s="17"/>
      <c r="B2537" s="17"/>
      <c r="C2537" s="17"/>
      <c r="D2537" s="17"/>
      <c r="E2537" s="17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</row>
    <row r="2538" spans="1:16" x14ac:dyDescent="0.3">
      <c r="A2538" s="17"/>
      <c r="B2538" s="17"/>
      <c r="C2538" s="17"/>
      <c r="D2538" s="17"/>
      <c r="E2538" s="17"/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  <c r="P2538" s="17"/>
    </row>
    <row r="2539" spans="1:16" x14ac:dyDescent="0.3">
      <c r="A2539" s="17"/>
      <c r="B2539" s="17"/>
      <c r="C2539" s="17"/>
      <c r="D2539" s="17"/>
      <c r="E2539" s="17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</row>
    <row r="2540" spans="1:16" x14ac:dyDescent="0.3">
      <c r="A2540" s="17"/>
      <c r="B2540" s="17"/>
      <c r="C2540" s="17"/>
      <c r="D2540" s="17"/>
      <c r="E2540" s="17"/>
      <c r="F2540" s="17"/>
      <c r="G2540" s="17"/>
      <c r="H2540" s="17"/>
      <c r="I2540" s="17"/>
      <c r="J2540" s="17"/>
      <c r="K2540" s="17"/>
      <c r="L2540" s="17"/>
      <c r="M2540" s="17"/>
      <c r="N2540" s="17"/>
      <c r="O2540" s="17"/>
      <c r="P2540" s="17"/>
    </row>
    <row r="2541" spans="1:16" x14ac:dyDescent="0.3">
      <c r="A2541" s="17"/>
      <c r="B2541" s="17"/>
      <c r="C2541" s="17"/>
      <c r="D2541" s="17"/>
      <c r="E2541" s="17"/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  <c r="P2541" s="17"/>
    </row>
    <row r="2542" spans="1:16" x14ac:dyDescent="0.3">
      <c r="A2542" s="17"/>
      <c r="B2542" s="17"/>
      <c r="C2542" s="17"/>
      <c r="D2542" s="17"/>
      <c r="E2542" s="17"/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  <c r="P2542" s="17"/>
    </row>
    <row r="2543" spans="1:16" x14ac:dyDescent="0.3">
      <c r="A2543" s="17"/>
      <c r="B2543" s="17"/>
      <c r="C2543" s="17"/>
      <c r="D2543" s="17"/>
      <c r="E2543" s="17"/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  <c r="P2543" s="17"/>
    </row>
    <row r="2544" spans="1:16" x14ac:dyDescent="0.3">
      <c r="A2544" s="17"/>
      <c r="B2544" s="17"/>
      <c r="C2544" s="17"/>
      <c r="D2544" s="17"/>
      <c r="E2544" s="17"/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  <c r="P2544" s="17"/>
    </row>
    <row r="2545" spans="1:16" x14ac:dyDescent="0.3">
      <c r="A2545" s="17"/>
      <c r="B2545" s="17"/>
      <c r="C2545" s="17"/>
      <c r="D2545" s="17"/>
      <c r="E2545" s="17"/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  <c r="P2545" s="17"/>
    </row>
    <row r="2546" spans="1:16" x14ac:dyDescent="0.3">
      <c r="A2546" s="17"/>
      <c r="B2546" s="17"/>
      <c r="C2546" s="17"/>
      <c r="D2546" s="17"/>
      <c r="E2546" s="17"/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  <c r="P2546" s="17"/>
    </row>
    <row r="2547" spans="1:16" x14ac:dyDescent="0.3">
      <c r="A2547" s="17"/>
      <c r="B2547" s="17"/>
      <c r="C2547" s="17"/>
      <c r="D2547" s="17"/>
      <c r="E2547" s="17"/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  <c r="P2547" s="17"/>
    </row>
    <row r="2548" spans="1:16" x14ac:dyDescent="0.3">
      <c r="A2548" s="17"/>
      <c r="B2548" s="17"/>
      <c r="C2548" s="17"/>
      <c r="D2548" s="17"/>
      <c r="E2548" s="17"/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  <c r="P2548" s="17"/>
    </row>
    <row r="2549" spans="1:16" x14ac:dyDescent="0.3">
      <c r="A2549" s="17"/>
      <c r="B2549" s="17"/>
      <c r="C2549" s="17"/>
      <c r="D2549" s="17"/>
      <c r="E2549" s="17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</row>
    <row r="2550" spans="1:16" x14ac:dyDescent="0.3">
      <c r="A2550" s="17"/>
      <c r="B2550" s="17"/>
      <c r="C2550" s="17"/>
      <c r="D2550" s="17"/>
      <c r="E2550" s="17"/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  <c r="P2550" s="17"/>
    </row>
    <row r="2551" spans="1:16" x14ac:dyDescent="0.3">
      <c r="A2551" s="17"/>
      <c r="B2551" s="17"/>
      <c r="C2551" s="17"/>
      <c r="D2551" s="17"/>
      <c r="E2551" s="17"/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  <c r="P2551" s="17"/>
    </row>
    <row r="2552" spans="1:16" x14ac:dyDescent="0.3">
      <c r="A2552" s="17"/>
      <c r="B2552" s="17"/>
      <c r="C2552" s="17"/>
      <c r="D2552" s="17"/>
      <c r="E2552" s="17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P2552" s="17"/>
    </row>
    <row r="2553" spans="1:16" x14ac:dyDescent="0.3">
      <c r="A2553" s="17"/>
      <c r="B2553" s="17"/>
      <c r="C2553" s="17"/>
      <c r="D2553" s="17"/>
      <c r="E2553" s="17"/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  <c r="P2553" s="17"/>
    </row>
    <row r="2554" spans="1:16" x14ac:dyDescent="0.3">
      <c r="A2554" s="17"/>
      <c r="B2554" s="17"/>
      <c r="C2554" s="17"/>
      <c r="D2554" s="17"/>
      <c r="E2554" s="17"/>
      <c r="F2554" s="17"/>
      <c r="G2554" s="17"/>
      <c r="H2554" s="17"/>
      <c r="I2554" s="17"/>
      <c r="J2554" s="17"/>
      <c r="K2554" s="17"/>
      <c r="L2554" s="17"/>
      <c r="M2554" s="17"/>
      <c r="N2554" s="17"/>
      <c r="O2554" s="17"/>
      <c r="P2554" s="17"/>
    </row>
    <row r="2555" spans="1:16" x14ac:dyDescent="0.3">
      <c r="A2555" s="17"/>
      <c r="B2555" s="17"/>
      <c r="C2555" s="17"/>
      <c r="D2555" s="17"/>
      <c r="E2555" s="17"/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  <c r="P2555" s="17"/>
    </row>
    <row r="2556" spans="1:16" x14ac:dyDescent="0.3">
      <c r="A2556" s="17"/>
      <c r="B2556" s="17"/>
      <c r="C2556" s="17"/>
      <c r="D2556" s="17"/>
      <c r="E2556" s="17"/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  <c r="P2556" s="17"/>
    </row>
    <row r="2557" spans="1:16" x14ac:dyDescent="0.3">
      <c r="A2557" s="17"/>
      <c r="B2557" s="17"/>
      <c r="C2557" s="17"/>
      <c r="D2557" s="17"/>
      <c r="E2557" s="17"/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  <c r="P2557" s="17"/>
    </row>
    <row r="2558" spans="1:16" x14ac:dyDescent="0.3">
      <c r="A2558" s="17"/>
      <c r="B2558" s="17"/>
      <c r="C2558" s="17"/>
      <c r="D2558" s="17"/>
      <c r="E2558" s="17"/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  <c r="P2558" s="17"/>
    </row>
    <row r="2559" spans="1:16" x14ac:dyDescent="0.3">
      <c r="A2559" s="17"/>
      <c r="B2559" s="17"/>
      <c r="C2559" s="17"/>
      <c r="D2559" s="17"/>
      <c r="E2559" s="17"/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  <c r="P2559" s="17"/>
    </row>
    <row r="2560" spans="1:16" x14ac:dyDescent="0.3">
      <c r="A2560" s="17"/>
      <c r="B2560" s="17"/>
      <c r="C2560" s="17"/>
      <c r="D2560" s="17"/>
      <c r="E2560" s="17"/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  <c r="P2560" s="17"/>
    </row>
    <row r="2561" spans="1:16" x14ac:dyDescent="0.3">
      <c r="A2561" s="17"/>
      <c r="B2561" s="17"/>
      <c r="C2561" s="17"/>
      <c r="D2561" s="17"/>
      <c r="E2561" s="17"/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  <c r="P2561" s="17"/>
    </row>
    <row r="2562" spans="1:16" x14ac:dyDescent="0.3">
      <c r="A2562" s="17"/>
      <c r="B2562" s="17"/>
      <c r="C2562" s="17"/>
      <c r="D2562" s="17"/>
      <c r="E2562" s="17"/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  <c r="P2562" s="17"/>
    </row>
    <row r="2563" spans="1:16" x14ac:dyDescent="0.3">
      <c r="A2563" s="17"/>
      <c r="B2563" s="17"/>
      <c r="C2563" s="17"/>
      <c r="D2563" s="17"/>
      <c r="E2563" s="17"/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  <c r="P2563" s="17"/>
    </row>
    <row r="2564" spans="1:16" x14ac:dyDescent="0.3">
      <c r="A2564" s="17"/>
      <c r="B2564" s="17"/>
      <c r="C2564" s="17"/>
      <c r="D2564" s="17"/>
      <c r="E2564" s="17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</row>
    <row r="2565" spans="1:16" x14ac:dyDescent="0.3">
      <c r="A2565" s="17"/>
      <c r="B2565" s="17"/>
      <c r="C2565" s="17"/>
      <c r="D2565" s="17"/>
      <c r="E2565" s="17"/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  <c r="P2565" s="17"/>
    </row>
    <row r="2566" spans="1:16" x14ac:dyDescent="0.3">
      <c r="A2566" s="17"/>
      <c r="B2566" s="17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  <c r="P2566" s="17"/>
    </row>
    <row r="2567" spans="1:16" x14ac:dyDescent="0.3">
      <c r="A2567" s="17"/>
      <c r="B2567" s="17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</row>
    <row r="2568" spans="1:16" x14ac:dyDescent="0.3">
      <c r="A2568" s="17"/>
      <c r="B2568" s="17"/>
      <c r="C2568" s="17"/>
      <c r="D2568" s="17"/>
      <c r="E2568" s="17"/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  <c r="P2568" s="17"/>
    </row>
    <row r="2569" spans="1:16" x14ac:dyDescent="0.3">
      <c r="A2569" s="17"/>
      <c r="B2569" s="17"/>
      <c r="C2569" s="17"/>
      <c r="D2569" s="17"/>
      <c r="E2569" s="17"/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  <c r="P2569" s="17"/>
    </row>
    <row r="2570" spans="1:16" x14ac:dyDescent="0.3">
      <c r="A2570" s="17"/>
      <c r="B2570" s="17"/>
      <c r="C2570" s="17"/>
      <c r="D2570" s="17"/>
      <c r="E2570" s="17"/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  <c r="P2570" s="17"/>
    </row>
    <row r="2571" spans="1:16" x14ac:dyDescent="0.3">
      <c r="A2571" s="17"/>
      <c r="B2571" s="17"/>
      <c r="C2571" s="17"/>
      <c r="D2571" s="17"/>
      <c r="E2571" s="17"/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  <c r="P2571" s="17"/>
    </row>
    <row r="2572" spans="1:16" x14ac:dyDescent="0.3">
      <c r="A2572" s="17"/>
      <c r="B2572" s="17"/>
      <c r="C2572" s="17"/>
      <c r="D2572" s="17"/>
      <c r="E2572" s="17"/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  <c r="P2572" s="17"/>
    </row>
    <row r="2573" spans="1:16" x14ac:dyDescent="0.3">
      <c r="A2573" s="17"/>
      <c r="B2573" s="17"/>
      <c r="C2573" s="17"/>
      <c r="D2573" s="17"/>
      <c r="E2573" s="17"/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  <c r="P2573" s="17"/>
    </row>
    <row r="2574" spans="1:16" x14ac:dyDescent="0.3">
      <c r="A2574" s="17"/>
      <c r="B2574" s="17"/>
      <c r="C2574" s="17"/>
      <c r="D2574" s="17"/>
      <c r="E2574" s="17"/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  <c r="P2574" s="17"/>
    </row>
    <row r="2575" spans="1:16" x14ac:dyDescent="0.3">
      <c r="A2575" s="17"/>
      <c r="B2575" s="17"/>
      <c r="C2575" s="17"/>
      <c r="D2575" s="17"/>
      <c r="E2575" s="17"/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  <c r="P2575" s="17"/>
    </row>
    <row r="2576" spans="1:16" x14ac:dyDescent="0.3">
      <c r="A2576" s="17"/>
      <c r="B2576" s="17"/>
      <c r="C2576" s="17"/>
      <c r="D2576" s="17"/>
      <c r="E2576" s="17"/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  <c r="P2576" s="17"/>
    </row>
    <row r="2577" spans="1:16" x14ac:dyDescent="0.3">
      <c r="A2577" s="17"/>
      <c r="B2577" s="17"/>
      <c r="C2577" s="17"/>
      <c r="D2577" s="17"/>
      <c r="E2577" s="17"/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  <c r="P2577" s="17"/>
    </row>
    <row r="2578" spans="1:16" x14ac:dyDescent="0.3">
      <c r="A2578" s="17"/>
      <c r="B2578" s="17"/>
      <c r="C2578" s="17"/>
      <c r="D2578" s="17"/>
      <c r="E2578" s="17"/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  <c r="P2578" s="17"/>
    </row>
    <row r="2579" spans="1:16" x14ac:dyDescent="0.3">
      <c r="A2579" s="17"/>
      <c r="B2579" s="17"/>
      <c r="C2579" s="17"/>
      <c r="D2579" s="17"/>
      <c r="E2579" s="17"/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  <c r="P2579" s="17"/>
    </row>
    <row r="2580" spans="1:16" x14ac:dyDescent="0.3">
      <c r="A2580" s="17"/>
      <c r="B2580" s="17"/>
      <c r="C2580" s="17"/>
      <c r="D2580" s="17"/>
      <c r="E2580" s="17"/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  <c r="P2580" s="17"/>
    </row>
    <row r="2581" spans="1:16" x14ac:dyDescent="0.3">
      <c r="A2581" s="17"/>
      <c r="B2581" s="17"/>
      <c r="C2581" s="17"/>
      <c r="D2581" s="17"/>
      <c r="E2581" s="17"/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  <c r="P2581" s="17"/>
    </row>
    <row r="2582" spans="1:16" x14ac:dyDescent="0.3">
      <c r="A2582" s="17"/>
      <c r="B2582" s="17"/>
      <c r="C2582" s="17"/>
      <c r="D2582" s="17"/>
      <c r="E2582" s="17"/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  <c r="P2582" s="17"/>
    </row>
    <row r="2583" spans="1:16" x14ac:dyDescent="0.3">
      <c r="A2583" s="17"/>
      <c r="B2583" s="17"/>
      <c r="C2583" s="17"/>
      <c r="D2583" s="17"/>
      <c r="E2583" s="17"/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  <c r="P2583" s="17"/>
    </row>
    <row r="2584" spans="1:16" x14ac:dyDescent="0.3">
      <c r="A2584" s="17"/>
      <c r="B2584" s="17"/>
      <c r="C2584" s="17"/>
      <c r="D2584" s="17"/>
      <c r="E2584" s="17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</row>
    <row r="2585" spans="1:16" x14ac:dyDescent="0.3">
      <c r="A2585" s="17"/>
      <c r="B2585" s="17"/>
      <c r="C2585" s="17"/>
      <c r="D2585" s="17"/>
      <c r="E2585" s="17"/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  <c r="P2585" s="17"/>
    </row>
    <row r="2586" spans="1:16" x14ac:dyDescent="0.3">
      <c r="A2586" s="17"/>
      <c r="B2586" s="17"/>
      <c r="C2586" s="17"/>
      <c r="D2586" s="17"/>
      <c r="E2586" s="17"/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  <c r="P2586" s="17"/>
    </row>
    <row r="2587" spans="1:16" x14ac:dyDescent="0.3">
      <c r="A2587" s="17"/>
      <c r="B2587" s="17"/>
      <c r="C2587" s="17"/>
      <c r="D2587" s="17"/>
      <c r="E2587" s="17"/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  <c r="P2587" s="17"/>
    </row>
    <row r="2588" spans="1:16" x14ac:dyDescent="0.3">
      <c r="A2588" s="17"/>
      <c r="B2588" s="17"/>
      <c r="C2588" s="17"/>
      <c r="D2588" s="17"/>
      <c r="E2588" s="17"/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  <c r="P2588" s="17"/>
    </row>
    <row r="2589" spans="1:16" x14ac:dyDescent="0.3">
      <c r="A2589" s="17"/>
      <c r="B2589" s="17"/>
      <c r="C2589" s="17"/>
      <c r="D2589" s="17"/>
      <c r="E2589" s="17"/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  <c r="P2589" s="17"/>
    </row>
    <row r="2590" spans="1:16" x14ac:dyDescent="0.3">
      <c r="A2590" s="17"/>
      <c r="B2590" s="17"/>
      <c r="C2590" s="17"/>
      <c r="D2590" s="17"/>
      <c r="E2590" s="17"/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  <c r="P2590" s="17"/>
    </row>
    <row r="2591" spans="1:16" x14ac:dyDescent="0.3">
      <c r="A2591" s="17"/>
      <c r="B2591" s="17"/>
      <c r="C2591" s="17"/>
      <c r="D2591" s="17"/>
      <c r="E2591" s="17"/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  <c r="P2591" s="17"/>
    </row>
    <row r="2592" spans="1:16" x14ac:dyDescent="0.3">
      <c r="A2592" s="17"/>
      <c r="B2592" s="17"/>
      <c r="C2592" s="17"/>
      <c r="D2592" s="17"/>
      <c r="E2592" s="17"/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  <c r="P2592" s="17"/>
    </row>
    <row r="2593" spans="1:16" x14ac:dyDescent="0.3">
      <c r="A2593" s="17"/>
      <c r="B2593" s="17"/>
      <c r="C2593" s="17"/>
      <c r="D2593" s="17"/>
      <c r="E2593" s="17"/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  <c r="P2593" s="17"/>
    </row>
    <row r="2594" spans="1:16" x14ac:dyDescent="0.3">
      <c r="A2594" s="17"/>
      <c r="B2594" s="17"/>
      <c r="C2594" s="17"/>
      <c r="D2594" s="17"/>
      <c r="E2594" s="17"/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  <c r="P2594" s="17"/>
    </row>
    <row r="2595" spans="1:16" x14ac:dyDescent="0.3">
      <c r="A2595" s="17"/>
      <c r="B2595" s="17"/>
      <c r="C2595" s="17"/>
      <c r="D2595" s="17"/>
      <c r="E2595" s="17"/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  <c r="P2595" s="17"/>
    </row>
    <row r="2596" spans="1:16" x14ac:dyDescent="0.3">
      <c r="A2596" s="17"/>
      <c r="B2596" s="17"/>
      <c r="C2596" s="17"/>
      <c r="D2596" s="17"/>
      <c r="E2596" s="17"/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  <c r="P2596" s="17"/>
    </row>
    <row r="2597" spans="1:16" x14ac:dyDescent="0.3">
      <c r="A2597" s="17"/>
      <c r="B2597" s="17"/>
      <c r="C2597" s="17"/>
      <c r="D2597" s="17"/>
      <c r="E2597" s="17"/>
      <c r="F2597" s="17"/>
      <c r="G2597" s="17"/>
      <c r="H2597" s="17"/>
      <c r="I2597" s="17"/>
      <c r="J2597" s="17"/>
      <c r="K2597" s="17"/>
      <c r="L2597" s="17"/>
      <c r="M2597" s="17"/>
      <c r="N2597" s="17"/>
      <c r="O2597" s="17"/>
      <c r="P2597" s="17"/>
    </row>
    <row r="2598" spans="1:16" x14ac:dyDescent="0.3">
      <c r="A2598" s="17"/>
      <c r="B2598" s="17"/>
      <c r="C2598" s="17"/>
      <c r="D2598" s="17"/>
      <c r="E2598" s="17"/>
      <c r="F2598" s="17"/>
      <c r="G2598" s="17"/>
      <c r="H2598" s="17"/>
      <c r="I2598" s="17"/>
      <c r="J2598" s="17"/>
      <c r="K2598" s="17"/>
      <c r="L2598" s="17"/>
      <c r="M2598" s="17"/>
      <c r="N2598" s="17"/>
      <c r="O2598" s="17"/>
      <c r="P2598" s="17"/>
    </row>
    <row r="2599" spans="1:16" x14ac:dyDescent="0.3">
      <c r="A2599" s="17"/>
      <c r="B2599" s="17"/>
      <c r="C2599" s="17"/>
      <c r="D2599" s="17"/>
      <c r="E2599" s="17"/>
      <c r="F2599" s="17"/>
      <c r="G2599" s="17"/>
      <c r="H2599" s="17"/>
      <c r="I2599" s="17"/>
      <c r="J2599" s="17"/>
      <c r="K2599" s="17"/>
      <c r="L2599" s="17"/>
      <c r="M2599" s="17"/>
      <c r="N2599" s="17"/>
      <c r="O2599" s="17"/>
      <c r="P2599" s="17"/>
    </row>
    <row r="2600" spans="1:16" x14ac:dyDescent="0.3">
      <c r="A2600" s="17"/>
      <c r="B2600" s="17"/>
      <c r="C2600" s="17"/>
      <c r="D2600" s="17"/>
      <c r="E2600" s="17"/>
      <c r="F2600" s="17"/>
      <c r="G2600" s="17"/>
      <c r="H2600" s="17"/>
      <c r="I2600" s="17"/>
      <c r="J2600" s="17"/>
      <c r="K2600" s="17"/>
      <c r="L2600" s="17"/>
      <c r="M2600" s="17"/>
      <c r="N2600" s="17"/>
      <c r="O2600" s="17"/>
      <c r="P2600" s="17"/>
    </row>
    <row r="2601" spans="1:16" x14ac:dyDescent="0.3">
      <c r="A2601" s="17"/>
      <c r="B2601" s="17"/>
      <c r="C2601" s="17"/>
      <c r="D2601" s="17"/>
      <c r="E2601" s="17"/>
      <c r="F2601" s="17"/>
      <c r="G2601" s="17"/>
      <c r="H2601" s="17"/>
      <c r="I2601" s="17"/>
      <c r="J2601" s="17"/>
      <c r="K2601" s="17"/>
      <c r="L2601" s="17"/>
      <c r="M2601" s="17"/>
      <c r="N2601" s="17"/>
      <c r="O2601" s="17"/>
      <c r="P2601" s="17"/>
    </row>
    <row r="2602" spans="1:16" x14ac:dyDescent="0.3">
      <c r="A2602" s="17"/>
      <c r="B2602" s="17"/>
      <c r="C2602" s="17"/>
      <c r="D2602" s="17"/>
      <c r="E2602" s="17"/>
      <c r="F2602" s="17"/>
      <c r="G2602" s="17"/>
      <c r="H2602" s="17"/>
      <c r="I2602" s="17"/>
      <c r="J2602" s="17"/>
      <c r="K2602" s="17"/>
      <c r="L2602" s="17"/>
      <c r="M2602" s="17"/>
      <c r="N2602" s="17"/>
      <c r="O2602" s="17"/>
      <c r="P2602" s="17"/>
    </row>
    <row r="2603" spans="1:16" x14ac:dyDescent="0.3">
      <c r="A2603" s="17"/>
      <c r="B2603" s="17"/>
      <c r="C2603" s="17"/>
      <c r="D2603" s="17"/>
      <c r="E2603" s="17"/>
      <c r="F2603" s="17"/>
      <c r="G2603" s="17"/>
      <c r="H2603" s="17"/>
      <c r="I2603" s="17"/>
      <c r="J2603" s="17"/>
      <c r="K2603" s="17"/>
      <c r="L2603" s="17"/>
      <c r="M2603" s="17"/>
      <c r="N2603" s="17"/>
      <c r="O2603" s="17"/>
      <c r="P2603" s="17"/>
    </row>
    <row r="2604" spans="1:16" x14ac:dyDescent="0.3">
      <c r="A2604" s="17"/>
      <c r="B2604" s="17"/>
      <c r="C2604" s="17"/>
      <c r="D2604" s="17"/>
      <c r="E2604" s="17"/>
      <c r="F2604" s="17"/>
      <c r="G2604" s="17"/>
      <c r="H2604" s="17"/>
      <c r="I2604" s="17"/>
      <c r="J2604" s="17"/>
      <c r="K2604" s="17"/>
      <c r="L2604" s="17"/>
      <c r="M2604" s="17"/>
      <c r="N2604" s="17"/>
      <c r="O2604" s="17"/>
      <c r="P2604" s="17"/>
    </row>
    <row r="2605" spans="1:16" x14ac:dyDescent="0.3">
      <c r="A2605" s="17"/>
      <c r="B2605" s="17"/>
      <c r="C2605" s="17"/>
      <c r="D2605" s="17"/>
      <c r="E2605" s="17"/>
      <c r="F2605" s="17"/>
      <c r="G2605" s="17"/>
      <c r="H2605" s="17"/>
      <c r="I2605" s="17"/>
      <c r="J2605" s="17"/>
      <c r="K2605" s="17"/>
      <c r="L2605" s="17"/>
      <c r="M2605" s="17"/>
      <c r="N2605" s="17"/>
      <c r="O2605" s="17"/>
      <c r="P2605" s="17"/>
    </row>
    <row r="2606" spans="1:16" x14ac:dyDescent="0.3">
      <c r="A2606" s="17"/>
      <c r="B2606" s="17"/>
      <c r="C2606" s="17"/>
      <c r="D2606" s="17"/>
      <c r="E2606" s="17"/>
      <c r="F2606" s="17"/>
      <c r="G2606" s="17"/>
      <c r="H2606" s="17"/>
      <c r="I2606" s="17"/>
      <c r="J2606" s="17"/>
      <c r="K2606" s="17"/>
      <c r="L2606" s="17"/>
      <c r="M2606" s="17"/>
      <c r="N2606" s="17"/>
      <c r="O2606" s="17"/>
      <c r="P2606" s="17"/>
    </row>
    <row r="2607" spans="1:16" x14ac:dyDescent="0.3">
      <c r="A2607" s="17"/>
      <c r="B2607" s="17"/>
      <c r="C2607" s="17"/>
      <c r="D2607" s="17"/>
      <c r="E2607" s="17"/>
      <c r="F2607" s="17"/>
      <c r="G2607" s="17"/>
      <c r="H2607" s="17"/>
      <c r="I2607" s="17"/>
      <c r="J2607" s="17"/>
      <c r="K2607" s="17"/>
      <c r="L2607" s="17"/>
      <c r="M2607" s="17"/>
      <c r="N2607" s="17"/>
      <c r="O2607" s="17"/>
      <c r="P2607" s="17"/>
    </row>
    <row r="2608" spans="1:16" x14ac:dyDescent="0.3">
      <c r="A2608" s="17"/>
      <c r="B2608" s="17"/>
      <c r="C2608" s="17"/>
      <c r="D2608" s="17"/>
      <c r="E2608" s="17"/>
      <c r="F2608" s="17"/>
      <c r="G2608" s="17"/>
      <c r="H2608" s="17"/>
      <c r="I2608" s="17"/>
      <c r="J2608" s="17"/>
      <c r="K2608" s="17"/>
      <c r="L2608" s="17"/>
      <c r="M2608" s="17"/>
      <c r="N2608" s="17"/>
      <c r="O2608" s="17"/>
      <c r="P2608" s="17"/>
    </row>
    <row r="2609" spans="1:16" x14ac:dyDescent="0.3">
      <c r="A2609" s="17"/>
      <c r="B2609" s="17"/>
      <c r="C2609" s="17"/>
      <c r="D2609" s="17"/>
      <c r="E2609" s="17"/>
      <c r="F2609" s="17"/>
      <c r="G2609" s="17"/>
      <c r="H2609" s="17"/>
      <c r="I2609" s="17"/>
      <c r="J2609" s="17"/>
      <c r="K2609" s="17"/>
      <c r="L2609" s="17"/>
      <c r="M2609" s="17"/>
      <c r="N2609" s="17"/>
      <c r="O2609" s="17"/>
      <c r="P2609" s="17"/>
    </row>
    <row r="2610" spans="1:16" x14ac:dyDescent="0.3">
      <c r="A2610" s="17"/>
      <c r="B2610" s="17"/>
      <c r="C2610" s="17"/>
      <c r="D2610" s="17"/>
      <c r="E2610" s="17"/>
      <c r="F2610" s="17"/>
      <c r="G2610" s="17"/>
      <c r="H2610" s="17"/>
      <c r="I2610" s="17"/>
      <c r="J2610" s="17"/>
      <c r="K2610" s="17"/>
      <c r="L2610" s="17"/>
      <c r="M2610" s="17"/>
      <c r="N2610" s="17"/>
      <c r="O2610" s="17"/>
      <c r="P2610" s="17"/>
    </row>
    <row r="2611" spans="1:16" x14ac:dyDescent="0.3">
      <c r="A2611" s="17"/>
      <c r="B2611" s="17"/>
      <c r="C2611" s="17"/>
      <c r="D2611" s="17"/>
      <c r="E2611" s="17"/>
      <c r="F2611" s="17"/>
      <c r="G2611" s="17"/>
      <c r="H2611" s="17"/>
      <c r="I2611" s="17"/>
      <c r="J2611" s="17"/>
      <c r="K2611" s="17"/>
      <c r="L2611" s="17"/>
      <c r="M2611" s="17"/>
      <c r="N2611" s="17"/>
      <c r="O2611" s="17"/>
      <c r="P2611" s="17"/>
    </row>
    <row r="2612" spans="1:16" x14ac:dyDescent="0.3">
      <c r="A2612" s="17"/>
      <c r="B2612" s="17"/>
      <c r="C2612" s="17"/>
      <c r="D2612" s="17"/>
      <c r="E2612" s="17"/>
      <c r="F2612" s="17"/>
      <c r="G2612" s="17"/>
      <c r="H2612" s="17"/>
      <c r="I2612" s="17"/>
      <c r="J2612" s="17"/>
      <c r="K2612" s="17"/>
      <c r="L2612" s="17"/>
      <c r="M2612" s="17"/>
      <c r="N2612" s="17"/>
      <c r="O2612" s="17"/>
      <c r="P2612" s="17"/>
    </row>
    <row r="2613" spans="1:16" x14ac:dyDescent="0.3">
      <c r="A2613" s="17"/>
      <c r="B2613" s="17"/>
      <c r="C2613" s="17"/>
      <c r="D2613" s="17"/>
      <c r="E2613" s="17"/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  <c r="P2613" s="17"/>
    </row>
    <row r="2614" spans="1:16" x14ac:dyDescent="0.3">
      <c r="A2614" s="17"/>
      <c r="B2614" s="17"/>
      <c r="C2614" s="17"/>
      <c r="D2614" s="17"/>
      <c r="E2614" s="17"/>
      <c r="F2614" s="17"/>
      <c r="G2614" s="17"/>
      <c r="H2614" s="17"/>
      <c r="I2614" s="17"/>
      <c r="J2614" s="17"/>
      <c r="K2614" s="17"/>
      <c r="L2614" s="17"/>
      <c r="M2614" s="17"/>
      <c r="N2614" s="17"/>
      <c r="O2614" s="17"/>
      <c r="P2614" s="17"/>
    </row>
    <row r="2615" spans="1:16" x14ac:dyDescent="0.3">
      <c r="A2615" s="17"/>
      <c r="B2615" s="17"/>
      <c r="C2615" s="17"/>
      <c r="D2615" s="17"/>
      <c r="E2615" s="17"/>
      <c r="F2615" s="17"/>
      <c r="G2615" s="17"/>
      <c r="H2615" s="17"/>
      <c r="I2615" s="17"/>
      <c r="J2615" s="17"/>
      <c r="K2615" s="17"/>
      <c r="L2615" s="17"/>
      <c r="M2615" s="17"/>
      <c r="N2615" s="17"/>
      <c r="O2615" s="17"/>
      <c r="P2615" s="17"/>
    </row>
    <row r="2616" spans="1:16" x14ac:dyDescent="0.3">
      <c r="A2616" s="17"/>
      <c r="B2616" s="17"/>
      <c r="C2616" s="17"/>
      <c r="D2616" s="17"/>
      <c r="E2616" s="17"/>
      <c r="F2616" s="17"/>
      <c r="G2616" s="17"/>
      <c r="H2616" s="17"/>
      <c r="I2616" s="17"/>
      <c r="J2616" s="17"/>
      <c r="K2616" s="17"/>
      <c r="L2616" s="17"/>
      <c r="M2616" s="17"/>
      <c r="N2616" s="17"/>
      <c r="O2616" s="17"/>
      <c r="P2616" s="17"/>
    </row>
    <row r="2617" spans="1:16" x14ac:dyDescent="0.3">
      <c r="A2617" s="17"/>
      <c r="B2617" s="17"/>
      <c r="C2617" s="17"/>
      <c r="D2617" s="17"/>
      <c r="E2617" s="17"/>
      <c r="F2617" s="17"/>
      <c r="G2617" s="17"/>
      <c r="H2617" s="17"/>
      <c r="I2617" s="17"/>
      <c r="J2617" s="17"/>
      <c r="K2617" s="17"/>
      <c r="L2617" s="17"/>
      <c r="M2617" s="17"/>
      <c r="N2617" s="17"/>
      <c r="O2617" s="17"/>
      <c r="P2617" s="17"/>
    </row>
    <row r="2618" spans="1:16" x14ac:dyDescent="0.3">
      <c r="A2618" s="17"/>
      <c r="B2618" s="17"/>
      <c r="C2618" s="17"/>
      <c r="D2618" s="17"/>
      <c r="E2618" s="17"/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  <c r="P2618" s="17"/>
    </row>
    <row r="2619" spans="1:16" x14ac:dyDescent="0.3">
      <c r="A2619" s="17"/>
      <c r="B2619" s="17"/>
      <c r="C2619" s="17"/>
      <c r="D2619" s="17"/>
      <c r="E2619" s="17"/>
      <c r="F2619" s="17"/>
      <c r="G2619" s="17"/>
      <c r="H2619" s="17"/>
      <c r="I2619" s="17"/>
      <c r="J2619" s="17"/>
      <c r="K2619" s="17"/>
      <c r="L2619" s="17"/>
      <c r="M2619" s="17"/>
      <c r="N2619" s="17"/>
      <c r="O2619" s="17"/>
      <c r="P2619" s="17"/>
    </row>
    <row r="2620" spans="1:16" x14ac:dyDescent="0.3">
      <c r="A2620" s="17"/>
      <c r="B2620" s="17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  <c r="P2620" s="17"/>
    </row>
    <row r="2621" spans="1:16" x14ac:dyDescent="0.3">
      <c r="A2621" s="17"/>
      <c r="B2621" s="17"/>
      <c r="C2621" s="17"/>
      <c r="D2621" s="17"/>
      <c r="E2621" s="17"/>
      <c r="F2621" s="17"/>
      <c r="G2621" s="17"/>
      <c r="H2621" s="17"/>
      <c r="I2621" s="17"/>
      <c r="J2621" s="17"/>
      <c r="K2621" s="17"/>
      <c r="L2621" s="17"/>
      <c r="M2621" s="17"/>
      <c r="N2621" s="17"/>
      <c r="O2621" s="17"/>
      <c r="P2621" s="17"/>
    </row>
    <row r="2622" spans="1:16" x14ac:dyDescent="0.3">
      <c r="A2622" s="17"/>
      <c r="B2622" s="17"/>
      <c r="C2622" s="17"/>
      <c r="D2622" s="17"/>
      <c r="E2622" s="17"/>
      <c r="F2622" s="17"/>
      <c r="G2622" s="17"/>
      <c r="H2622" s="17"/>
      <c r="I2622" s="17"/>
      <c r="J2622" s="17"/>
      <c r="K2622" s="17"/>
      <c r="L2622" s="17"/>
      <c r="M2622" s="17"/>
      <c r="N2622" s="17"/>
      <c r="O2622" s="17"/>
      <c r="P2622" s="17"/>
    </row>
    <row r="2623" spans="1:16" x14ac:dyDescent="0.3">
      <c r="A2623" s="17"/>
      <c r="B2623" s="17"/>
      <c r="C2623" s="17"/>
      <c r="D2623" s="17"/>
      <c r="E2623" s="17"/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  <c r="P2623" s="17"/>
    </row>
    <row r="2624" spans="1:16" x14ac:dyDescent="0.3">
      <c r="A2624" s="17"/>
      <c r="B2624" s="17"/>
      <c r="C2624" s="17"/>
      <c r="D2624" s="17"/>
      <c r="E2624" s="17"/>
      <c r="F2624" s="17"/>
      <c r="G2624" s="17"/>
      <c r="H2624" s="17"/>
      <c r="I2624" s="17"/>
      <c r="J2624" s="17"/>
      <c r="K2624" s="17"/>
      <c r="L2624" s="17"/>
      <c r="M2624" s="17"/>
      <c r="N2624" s="17"/>
      <c r="O2624" s="17"/>
      <c r="P2624" s="17"/>
    </row>
    <row r="2625" spans="1:16" x14ac:dyDescent="0.3">
      <c r="A2625" s="17"/>
      <c r="B2625" s="17"/>
      <c r="C2625" s="17"/>
      <c r="D2625" s="17"/>
      <c r="E2625" s="17"/>
      <c r="F2625" s="17"/>
      <c r="G2625" s="17"/>
      <c r="H2625" s="17"/>
      <c r="I2625" s="17"/>
      <c r="J2625" s="17"/>
      <c r="K2625" s="17"/>
      <c r="L2625" s="17"/>
      <c r="M2625" s="17"/>
      <c r="N2625" s="17"/>
      <c r="O2625" s="17"/>
      <c r="P2625" s="17"/>
    </row>
    <row r="2626" spans="1:16" x14ac:dyDescent="0.3">
      <c r="A2626" s="17"/>
      <c r="B2626" s="17"/>
      <c r="C2626" s="17"/>
      <c r="D2626" s="17"/>
      <c r="E2626" s="17"/>
      <c r="F2626" s="17"/>
      <c r="G2626" s="17"/>
      <c r="H2626" s="17"/>
      <c r="I2626" s="17"/>
      <c r="J2626" s="17"/>
      <c r="K2626" s="17"/>
      <c r="L2626" s="17"/>
      <c r="M2626" s="17"/>
      <c r="N2626" s="17"/>
      <c r="O2626" s="17"/>
      <c r="P2626" s="17"/>
    </row>
    <row r="2627" spans="1:16" x14ac:dyDescent="0.3">
      <c r="A2627" s="17"/>
      <c r="B2627" s="17"/>
      <c r="C2627" s="17"/>
      <c r="D2627" s="17"/>
      <c r="E2627" s="17"/>
      <c r="F2627" s="17"/>
      <c r="G2627" s="17"/>
      <c r="H2627" s="17"/>
      <c r="I2627" s="17"/>
      <c r="J2627" s="17"/>
      <c r="K2627" s="17"/>
      <c r="L2627" s="17"/>
      <c r="M2627" s="17"/>
      <c r="N2627" s="17"/>
      <c r="O2627" s="17"/>
      <c r="P2627" s="17"/>
    </row>
    <row r="2628" spans="1:16" x14ac:dyDescent="0.3">
      <c r="A2628" s="17"/>
      <c r="B2628" s="17"/>
      <c r="C2628" s="17"/>
      <c r="D2628" s="17"/>
      <c r="E2628" s="17"/>
      <c r="F2628" s="17"/>
      <c r="G2628" s="17"/>
      <c r="H2628" s="17"/>
      <c r="I2628" s="17"/>
      <c r="J2628" s="17"/>
      <c r="K2628" s="17"/>
      <c r="L2628" s="17"/>
      <c r="M2628" s="17"/>
      <c r="N2628" s="17"/>
      <c r="O2628" s="17"/>
      <c r="P2628" s="17"/>
    </row>
    <row r="2629" spans="1:16" x14ac:dyDescent="0.3">
      <c r="A2629" s="17"/>
      <c r="B2629" s="17"/>
      <c r="C2629" s="17"/>
      <c r="D2629" s="17"/>
      <c r="E2629" s="17"/>
      <c r="F2629" s="17"/>
      <c r="G2629" s="17"/>
      <c r="H2629" s="17"/>
      <c r="I2629" s="17"/>
      <c r="J2629" s="17"/>
      <c r="K2629" s="17"/>
      <c r="L2629" s="17"/>
      <c r="M2629" s="17"/>
      <c r="N2629" s="17"/>
      <c r="O2629" s="17"/>
      <c r="P2629" s="17"/>
    </row>
    <row r="2630" spans="1:16" x14ac:dyDescent="0.3">
      <c r="A2630" s="17"/>
      <c r="B2630" s="17"/>
      <c r="C2630" s="17"/>
      <c r="D2630" s="17"/>
      <c r="E2630" s="17"/>
      <c r="F2630" s="17"/>
      <c r="G2630" s="17"/>
      <c r="H2630" s="17"/>
      <c r="I2630" s="17"/>
      <c r="J2630" s="17"/>
      <c r="K2630" s="17"/>
      <c r="L2630" s="17"/>
      <c r="M2630" s="17"/>
      <c r="N2630" s="17"/>
      <c r="O2630" s="17"/>
      <c r="P2630" s="17"/>
    </row>
    <row r="2631" spans="1:16" x14ac:dyDescent="0.3">
      <c r="A2631" s="17"/>
      <c r="B2631" s="17"/>
      <c r="C2631" s="17"/>
      <c r="D2631" s="17"/>
      <c r="E2631" s="17"/>
      <c r="F2631" s="17"/>
      <c r="G2631" s="17"/>
      <c r="H2631" s="17"/>
      <c r="I2631" s="17"/>
      <c r="J2631" s="17"/>
      <c r="K2631" s="17"/>
      <c r="L2631" s="17"/>
      <c r="M2631" s="17"/>
      <c r="N2631" s="17"/>
      <c r="O2631" s="17"/>
      <c r="P2631" s="17"/>
    </row>
    <row r="2632" spans="1:16" x14ac:dyDescent="0.3">
      <c r="A2632" s="17"/>
      <c r="B2632" s="17"/>
      <c r="C2632" s="17"/>
      <c r="D2632" s="17"/>
      <c r="E2632" s="17"/>
      <c r="F2632" s="17"/>
      <c r="G2632" s="17"/>
      <c r="H2632" s="17"/>
      <c r="I2632" s="17"/>
      <c r="J2632" s="17"/>
      <c r="K2632" s="17"/>
      <c r="L2632" s="17"/>
      <c r="M2632" s="17"/>
      <c r="N2632" s="17"/>
      <c r="O2632" s="17"/>
      <c r="P2632" s="17"/>
    </row>
    <row r="2633" spans="1:16" x14ac:dyDescent="0.3">
      <c r="A2633" s="17"/>
      <c r="B2633" s="17"/>
      <c r="C2633" s="17"/>
      <c r="D2633" s="17"/>
      <c r="E2633" s="17"/>
      <c r="F2633" s="17"/>
      <c r="G2633" s="17"/>
      <c r="H2633" s="17"/>
      <c r="I2633" s="17"/>
      <c r="J2633" s="17"/>
      <c r="K2633" s="17"/>
      <c r="L2633" s="17"/>
      <c r="M2633" s="17"/>
      <c r="N2633" s="17"/>
      <c r="O2633" s="17"/>
      <c r="P2633" s="17"/>
    </row>
    <row r="2634" spans="1:16" x14ac:dyDescent="0.3">
      <c r="A2634" s="17"/>
      <c r="B2634" s="17"/>
      <c r="C2634" s="17"/>
      <c r="D2634" s="17"/>
      <c r="E2634" s="17"/>
      <c r="F2634" s="17"/>
      <c r="G2634" s="17"/>
      <c r="H2634" s="17"/>
      <c r="I2634" s="17"/>
      <c r="J2634" s="17"/>
      <c r="K2634" s="17"/>
      <c r="L2634" s="17"/>
      <c r="M2634" s="17"/>
      <c r="N2634" s="17"/>
      <c r="O2634" s="17"/>
      <c r="P2634" s="17"/>
    </row>
    <row r="2635" spans="1:16" x14ac:dyDescent="0.3">
      <c r="A2635" s="17"/>
      <c r="B2635" s="17"/>
      <c r="C2635" s="17"/>
      <c r="D2635" s="17"/>
      <c r="E2635" s="17"/>
      <c r="F2635" s="17"/>
      <c r="G2635" s="17"/>
      <c r="H2635" s="17"/>
      <c r="I2635" s="17"/>
      <c r="J2635" s="17"/>
      <c r="K2635" s="17"/>
      <c r="L2635" s="17"/>
      <c r="M2635" s="17"/>
      <c r="N2635" s="17"/>
      <c r="O2635" s="17"/>
      <c r="P2635" s="17"/>
    </row>
    <row r="2636" spans="1:16" x14ac:dyDescent="0.3">
      <c r="A2636" s="17"/>
      <c r="B2636" s="17"/>
      <c r="C2636" s="17"/>
      <c r="D2636" s="17"/>
      <c r="E2636" s="17"/>
      <c r="F2636" s="17"/>
      <c r="G2636" s="17"/>
      <c r="H2636" s="17"/>
      <c r="I2636" s="17"/>
      <c r="J2636" s="17"/>
      <c r="K2636" s="17"/>
      <c r="L2636" s="17"/>
      <c r="M2636" s="17"/>
      <c r="N2636" s="17"/>
      <c r="O2636" s="17"/>
      <c r="P2636" s="17"/>
    </row>
    <row r="2637" spans="1:16" x14ac:dyDescent="0.3">
      <c r="A2637" s="17"/>
      <c r="B2637" s="17"/>
      <c r="C2637" s="17"/>
      <c r="D2637" s="17"/>
      <c r="E2637" s="17"/>
      <c r="F2637" s="17"/>
      <c r="G2637" s="17"/>
      <c r="H2637" s="17"/>
      <c r="I2637" s="17"/>
      <c r="J2637" s="17"/>
      <c r="K2637" s="17"/>
      <c r="L2637" s="17"/>
      <c r="M2637" s="17"/>
      <c r="N2637" s="17"/>
      <c r="O2637" s="17"/>
      <c r="P2637" s="17"/>
    </row>
    <row r="2638" spans="1:16" x14ac:dyDescent="0.3">
      <c r="A2638" s="17"/>
      <c r="B2638" s="17"/>
      <c r="C2638" s="17"/>
      <c r="D2638" s="17"/>
      <c r="E2638" s="17"/>
      <c r="F2638" s="17"/>
      <c r="G2638" s="17"/>
      <c r="H2638" s="17"/>
      <c r="I2638" s="17"/>
      <c r="J2638" s="17"/>
      <c r="K2638" s="17"/>
      <c r="L2638" s="17"/>
      <c r="M2638" s="17"/>
      <c r="N2638" s="17"/>
      <c r="O2638" s="17"/>
      <c r="P2638" s="17"/>
    </row>
    <row r="2639" spans="1:16" x14ac:dyDescent="0.3">
      <c r="A2639" s="17"/>
      <c r="B2639" s="17"/>
      <c r="C2639" s="17"/>
      <c r="D2639" s="17"/>
      <c r="E2639" s="17"/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  <c r="P2639" s="17"/>
    </row>
    <row r="2640" spans="1:16" x14ac:dyDescent="0.3">
      <c r="A2640" s="17"/>
      <c r="B2640" s="17"/>
      <c r="C2640" s="17"/>
      <c r="D2640" s="17"/>
      <c r="E2640" s="17"/>
      <c r="F2640" s="17"/>
      <c r="G2640" s="17"/>
      <c r="H2640" s="17"/>
      <c r="I2640" s="17"/>
      <c r="J2640" s="17"/>
      <c r="K2640" s="17"/>
      <c r="L2640" s="17"/>
      <c r="M2640" s="17"/>
      <c r="N2640" s="17"/>
      <c r="O2640" s="17"/>
      <c r="P2640" s="17"/>
    </row>
    <row r="2641" spans="1:16" x14ac:dyDescent="0.3">
      <c r="A2641" s="17"/>
      <c r="B2641" s="17"/>
      <c r="C2641" s="17"/>
      <c r="D2641" s="17"/>
      <c r="E2641" s="17"/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  <c r="P2641" s="17"/>
    </row>
    <row r="2642" spans="1:16" x14ac:dyDescent="0.3">
      <c r="A2642" s="17"/>
      <c r="B2642" s="17"/>
      <c r="C2642" s="17"/>
      <c r="D2642" s="17"/>
      <c r="E2642" s="17"/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  <c r="P2642" s="17"/>
    </row>
    <row r="2643" spans="1:16" x14ac:dyDescent="0.3">
      <c r="A2643" s="17"/>
      <c r="B2643" s="17"/>
      <c r="C2643" s="17"/>
      <c r="D2643" s="17"/>
      <c r="E2643" s="17"/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  <c r="P2643" s="17"/>
    </row>
    <row r="2644" spans="1:16" x14ac:dyDescent="0.3">
      <c r="A2644" s="17"/>
      <c r="B2644" s="17"/>
      <c r="C2644" s="17"/>
      <c r="D2644" s="17"/>
      <c r="E2644" s="17"/>
      <c r="F2644" s="17"/>
      <c r="G2644" s="17"/>
      <c r="H2644" s="17"/>
      <c r="I2644" s="17"/>
      <c r="J2644" s="17"/>
      <c r="K2644" s="17"/>
      <c r="L2644" s="17"/>
      <c r="M2644" s="17"/>
      <c r="N2644" s="17"/>
      <c r="O2644" s="17"/>
      <c r="P2644" s="17"/>
    </row>
    <row r="2645" spans="1:16" x14ac:dyDescent="0.3">
      <c r="A2645" s="17"/>
      <c r="B2645" s="17"/>
      <c r="C2645" s="17"/>
      <c r="D2645" s="17"/>
      <c r="E2645" s="17"/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  <c r="P2645" s="17"/>
    </row>
    <row r="2646" spans="1:16" x14ac:dyDescent="0.3">
      <c r="A2646" s="17"/>
      <c r="B2646" s="17"/>
      <c r="C2646" s="17"/>
      <c r="D2646" s="17"/>
      <c r="E2646" s="17"/>
      <c r="F2646" s="17"/>
      <c r="G2646" s="17"/>
      <c r="H2646" s="17"/>
      <c r="I2646" s="17"/>
      <c r="J2646" s="17"/>
      <c r="K2646" s="17"/>
      <c r="L2646" s="17"/>
      <c r="M2646" s="17"/>
      <c r="N2646" s="17"/>
      <c r="O2646" s="17"/>
      <c r="P2646" s="17"/>
    </row>
    <row r="2647" spans="1:16" x14ac:dyDescent="0.3">
      <c r="A2647" s="17"/>
      <c r="B2647" s="17"/>
      <c r="C2647" s="17"/>
      <c r="D2647" s="17"/>
      <c r="E2647" s="17"/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  <c r="P2647" s="17"/>
    </row>
    <row r="2648" spans="1:16" x14ac:dyDescent="0.3">
      <c r="A2648" s="17"/>
      <c r="B2648" s="17"/>
      <c r="C2648" s="17"/>
      <c r="D2648" s="17"/>
      <c r="E2648" s="17"/>
      <c r="F2648" s="17"/>
      <c r="G2648" s="17"/>
      <c r="H2648" s="17"/>
      <c r="I2648" s="17"/>
      <c r="J2648" s="17"/>
      <c r="K2648" s="17"/>
      <c r="L2648" s="17"/>
      <c r="M2648" s="17"/>
      <c r="N2648" s="17"/>
      <c r="O2648" s="17"/>
      <c r="P2648" s="17"/>
    </row>
    <row r="2649" spans="1:16" x14ac:dyDescent="0.3">
      <c r="A2649" s="17"/>
      <c r="B2649" s="17"/>
      <c r="C2649" s="17"/>
      <c r="D2649" s="17"/>
      <c r="E2649" s="17"/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  <c r="P2649" s="17"/>
    </row>
    <row r="2650" spans="1:16" x14ac:dyDescent="0.3">
      <c r="A2650" s="17"/>
      <c r="B2650" s="17"/>
      <c r="C2650" s="17"/>
      <c r="D2650" s="17"/>
      <c r="E2650" s="17"/>
      <c r="F2650" s="17"/>
      <c r="G2650" s="17"/>
      <c r="H2650" s="17"/>
      <c r="I2650" s="17"/>
      <c r="J2650" s="17"/>
      <c r="K2650" s="17"/>
      <c r="L2650" s="17"/>
      <c r="M2650" s="17"/>
      <c r="N2650" s="17"/>
      <c r="O2650" s="17"/>
      <c r="P2650" s="17"/>
    </row>
    <row r="2651" spans="1:16" x14ac:dyDescent="0.3">
      <c r="A2651" s="17"/>
      <c r="B2651" s="17"/>
      <c r="C2651" s="17"/>
      <c r="D2651" s="17"/>
      <c r="E2651" s="17"/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  <c r="P2651" s="17"/>
    </row>
    <row r="2652" spans="1:16" x14ac:dyDescent="0.3">
      <c r="A2652" s="17"/>
      <c r="B2652" s="17"/>
      <c r="C2652" s="17"/>
      <c r="D2652" s="17"/>
      <c r="E2652" s="17"/>
      <c r="F2652" s="17"/>
      <c r="G2652" s="17"/>
      <c r="H2652" s="17"/>
      <c r="I2652" s="17"/>
      <c r="J2652" s="17"/>
      <c r="K2652" s="17"/>
      <c r="L2652" s="17"/>
      <c r="M2652" s="17"/>
      <c r="N2652" s="17"/>
      <c r="O2652" s="17"/>
      <c r="P2652" s="17"/>
    </row>
    <row r="2653" spans="1:16" x14ac:dyDescent="0.3">
      <c r="A2653" s="17"/>
      <c r="B2653" s="17"/>
      <c r="C2653" s="17"/>
      <c r="D2653" s="17"/>
      <c r="E2653" s="17"/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  <c r="P2653" s="17"/>
    </row>
    <row r="2654" spans="1:16" x14ac:dyDescent="0.3">
      <c r="A2654" s="17"/>
      <c r="B2654" s="17"/>
      <c r="C2654" s="17"/>
      <c r="D2654" s="17"/>
      <c r="E2654" s="17"/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  <c r="P2654" s="17"/>
    </row>
    <row r="2655" spans="1:16" x14ac:dyDescent="0.3">
      <c r="A2655" s="17"/>
      <c r="B2655" s="17"/>
      <c r="C2655" s="17"/>
      <c r="D2655" s="17"/>
      <c r="E2655" s="17"/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  <c r="P2655" s="17"/>
    </row>
    <row r="2656" spans="1:16" x14ac:dyDescent="0.3">
      <c r="A2656" s="17"/>
      <c r="B2656" s="17"/>
      <c r="C2656" s="17"/>
      <c r="D2656" s="17"/>
      <c r="E2656" s="17"/>
      <c r="F2656" s="17"/>
      <c r="G2656" s="17"/>
      <c r="H2656" s="17"/>
      <c r="I2656" s="17"/>
      <c r="J2656" s="17"/>
      <c r="K2656" s="17"/>
      <c r="L2656" s="17"/>
      <c r="M2656" s="17"/>
      <c r="N2656" s="17"/>
      <c r="O2656" s="17"/>
      <c r="P2656" s="17"/>
    </row>
    <row r="2657" spans="1:16" x14ac:dyDescent="0.3">
      <c r="A2657" s="17"/>
      <c r="B2657" s="17"/>
      <c r="C2657" s="17"/>
      <c r="D2657" s="17"/>
      <c r="E2657" s="17"/>
      <c r="F2657" s="17"/>
      <c r="G2657" s="17"/>
      <c r="H2657" s="17"/>
      <c r="I2657" s="17"/>
      <c r="J2657" s="17"/>
      <c r="K2657" s="17"/>
      <c r="L2657" s="17"/>
      <c r="M2657" s="17"/>
      <c r="N2657" s="17"/>
      <c r="O2657" s="17"/>
      <c r="P2657" s="17"/>
    </row>
    <row r="2658" spans="1:16" x14ac:dyDescent="0.3">
      <c r="A2658" s="17"/>
      <c r="B2658" s="17"/>
      <c r="C2658" s="17"/>
      <c r="D2658" s="17"/>
      <c r="E2658" s="17"/>
      <c r="F2658" s="17"/>
      <c r="G2658" s="17"/>
      <c r="H2658" s="17"/>
      <c r="I2658" s="17"/>
      <c r="J2658" s="17"/>
      <c r="K2658" s="17"/>
      <c r="L2658" s="17"/>
      <c r="M2658" s="17"/>
      <c r="N2658" s="17"/>
      <c r="O2658" s="17"/>
      <c r="P2658" s="17"/>
    </row>
    <row r="2659" spans="1:16" x14ac:dyDescent="0.3">
      <c r="A2659" s="17"/>
      <c r="B2659" s="17"/>
      <c r="C2659" s="17"/>
      <c r="D2659" s="17"/>
      <c r="E2659" s="17"/>
      <c r="F2659" s="17"/>
      <c r="G2659" s="17"/>
      <c r="H2659" s="17"/>
      <c r="I2659" s="17"/>
      <c r="J2659" s="17"/>
      <c r="K2659" s="17"/>
      <c r="L2659" s="17"/>
      <c r="M2659" s="17"/>
      <c r="N2659" s="17"/>
      <c r="O2659" s="17"/>
      <c r="P2659" s="17"/>
    </row>
    <row r="2660" spans="1:16" x14ac:dyDescent="0.3">
      <c r="A2660" s="17"/>
      <c r="B2660" s="17"/>
      <c r="C2660" s="17"/>
      <c r="D2660" s="17"/>
      <c r="E2660" s="17"/>
      <c r="F2660" s="17"/>
      <c r="G2660" s="17"/>
      <c r="H2660" s="17"/>
      <c r="I2660" s="17"/>
      <c r="J2660" s="17"/>
      <c r="K2660" s="17"/>
      <c r="L2660" s="17"/>
      <c r="M2660" s="17"/>
      <c r="N2660" s="17"/>
      <c r="O2660" s="17"/>
      <c r="P2660" s="17"/>
    </row>
    <row r="2661" spans="1:16" x14ac:dyDescent="0.3">
      <c r="A2661" s="17"/>
      <c r="B2661" s="17"/>
      <c r="C2661" s="17"/>
      <c r="D2661" s="17"/>
      <c r="E2661" s="17"/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  <c r="P2661" s="17"/>
    </row>
    <row r="2662" spans="1:16" x14ac:dyDescent="0.3">
      <c r="A2662" s="17"/>
      <c r="B2662" s="17"/>
      <c r="C2662" s="17"/>
      <c r="D2662" s="17"/>
      <c r="E2662" s="17"/>
      <c r="F2662" s="17"/>
      <c r="G2662" s="17"/>
      <c r="H2662" s="17"/>
      <c r="I2662" s="17"/>
      <c r="J2662" s="17"/>
      <c r="K2662" s="17"/>
      <c r="L2662" s="17"/>
      <c r="M2662" s="17"/>
      <c r="N2662" s="17"/>
      <c r="O2662" s="17"/>
      <c r="P2662" s="17"/>
    </row>
    <row r="2663" spans="1:16" x14ac:dyDescent="0.3">
      <c r="A2663" s="17"/>
      <c r="B2663" s="17"/>
      <c r="C2663" s="17"/>
      <c r="D2663" s="17"/>
      <c r="E2663" s="17"/>
      <c r="F2663" s="17"/>
      <c r="G2663" s="17"/>
      <c r="H2663" s="17"/>
      <c r="I2663" s="17"/>
      <c r="J2663" s="17"/>
      <c r="K2663" s="17"/>
      <c r="L2663" s="17"/>
      <c r="M2663" s="17"/>
      <c r="N2663" s="17"/>
      <c r="O2663" s="17"/>
      <c r="P2663" s="17"/>
    </row>
    <row r="2664" spans="1:16" x14ac:dyDescent="0.3">
      <c r="A2664" s="17"/>
      <c r="B2664" s="17"/>
      <c r="C2664" s="17"/>
      <c r="D2664" s="17"/>
      <c r="E2664" s="17"/>
      <c r="F2664" s="17"/>
      <c r="G2664" s="17"/>
      <c r="H2664" s="17"/>
      <c r="I2664" s="17"/>
      <c r="J2664" s="17"/>
      <c r="K2664" s="17"/>
      <c r="L2664" s="17"/>
      <c r="M2664" s="17"/>
      <c r="N2664" s="17"/>
      <c r="O2664" s="17"/>
      <c r="P2664" s="17"/>
    </row>
    <row r="2665" spans="1:16" x14ac:dyDescent="0.3">
      <c r="A2665" s="17"/>
      <c r="B2665" s="17"/>
      <c r="C2665" s="17"/>
      <c r="D2665" s="17"/>
      <c r="E2665" s="17"/>
      <c r="F2665" s="17"/>
      <c r="G2665" s="17"/>
      <c r="H2665" s="17"/>
      <c r="I2665" s="17"/>
      <c r="J2665" s="17"/>
      <c r="K2665" s="17"/>
      <c r="L2665" s="17"/>
      <c r="M2665" s="17"/>
      <c r="N2665" s="17"/>
      <c r="O2665" s="17"/>
      <c r="P2665" s="17"/>
    </row>
    <row r="2666" spans="1:16" x14ac:dyDescent="0.3">
      <c r="A2666" s="17"/>
      <c r="B2666" s="17"/>
      <c r="C2666" s="17"/>
      <c r="D2666" s="17"/>
      <c r="E2666" s="17"/>
      <c r="F2666" s="17"/>
      <c r="G2666" s="17"/>
      <c r="H2666" s="17"/>
      <c r="I2666" s="17"/>
      <c r="J2666" s="17"/>
      <c r="K2666" s="17"/>
      <c r="L2666" s="17"/>
      <c r="M2666" s="17"/>
      <c r="N2666" s="17"/>
      <c r="O2666" s="17"/>
      <c r="P2666" s="17"/>
    </row>
    <row r="2667" spans="1:16" x14ac:dyDescent="0.3">
      <c r="A2667" s="17"/>
      <c r="B2667" s="17"/>
      <c r="C2667" s="17"/>
      <c r="D2667" s="17"/>
      <c r="E2667" s="17"/>
      <c r="F2667" s="17"/>
      <c r="G2667" s="17"/>
      <c r="H2667" s="17"/>
      <c r="I2667" s="17"/>
      <c r="J2667" s="17"/>
      <c r="K2667" s="17"/>
      <c r="L2667" s="17"/>
      <c r="M2667" s="17"/>
      <c r="N2667" s="17"/>
      <c r="O2667" s="17"/>
      <c r="P2667" s="17"/>
    </row>
    <row r="2668" spans="1:16" x14ac:dyDescent="0.3">
      <c r="A2668" s="17"/>
      <c r="B2668" s="17"/>
      <c r="C2668" s="17"/>
      <c r="D2668" s="17"/>
      <c r="E2668" s="17"/>
      <c r="F2668" s="17"/>
      <c r="G2668" s="17"/>
      <c r="H2668" s="17"/>
      <c r="I2668" s="17"/>
      <c r="J2668" s="17"/>
      <c r="K2668" s="17"/>
      <c r="L2668" s="17"/>
      <c r="M2668" s="17"/>
      <c r="N2668" s="17"/>
      <c r="O2668" s="17"/>
      <c r="P2668" s="17"/>
    </row>
    <row r="2669" spans="1:16" x14ac:dyDescent="0.3">
      <c r="A2669" s="17"/>
      <c r="B2669" s="17"/>
      <c r="C2669" s="17"/>
      <c r="D2669" s="17"/>
      <c r="E2669" s="17"/>
      <c r="F2669" s="17"/>
      <c r="G2669" s="17"/>
      <c r="H2669" s="17"/>
      <c r="I2669" s="17"/>
      <c r="J2669" s="17"/>
      <c r="K2669" s="17"/>
      <c r="L2669" s="17"/>
      <c r="M2669" s="17"/>
      <c r="N2669" s="17"/>
      <c r="O2669" s="17"/>
      <c r="P2669" s="17"/>
    </row>
    <row r="2670" spans="1:16" x14ac:dyDescent="0.3">
      <c r="A2670" s="17"/>
      <c r="B2670" s="17"/>
      <c r="C2670" s="17"/>
      <c r="D2670" s="17"/>
      <c r="E2670" s="17"/>
      <c r="F2670" s="17"/>
      <c r="G2670" s="17"/>
      <c r="H2670" s="17"/>
      <c r="I2670" s="17"/>
      <c r="J2670" s="17"/>
      <c r="K2670" s="17"/>
      <c r="L2670" s="17"/>
      <c r="M2670" s="17"/>
      <c r="N2670" s="17"/>
      <c r="O2670" s="17"/>
      <c r="P2670" s="17"/>
    </row>
    <row r="2671" spans="1:16" x14ac:dyDescent="0.3">
      <c r="A2671" s="17"/>
      <c r="B2671" s="17"/>
      <c r="C2671" s="17"/>
      <c r="D2671" s="17"/>
      <c r="E2671" s="17"/>
      <c r="F2671" s="17"/>
      <c r="G2671" s="17"/>
      <c r="H2671" s="17"/>
      <c r="I2671" s="17"/>
      <c r="J2671" s="17"/>
      <c r="K2671" s="17"/>
      <c r="L2671" s="17"/>
      <c r="M2671" s="17"/>
      <c r="N2671" s="17"/>
      <c r="O2671" s="17"/>
      <c r="P2671" s="17"/>
    </row>
    <row r="2672" spans="1:16" x14ac:dyDescent="0.3">
      <c r="A2672" s="17"/>
      <c r="B2672" s="17"/>
      <c r="C2672" s="17"/>
      <c r="D2672" s="17"/>
      <c r="E2672" s="17"/>
      <c r="F2672" s="17"/>
      <c r="G2672" s="17"/>
      <c r="H2672" s="17"/>
      <c r="I2672" s="17"/>
      <c r="J2672" s="17"/>
      <c r="K2672" s="17"/>
      <c r="L2672" s="17"/>
      <c r="M2672" s="17"/>
      <c r="N2672" s="17"/>
      <c r="O2672" s="17"/>
      <c r="P2672" s="17"/>
    </row>
    <row r="2673" spans="1:16" x14ac:dyDescent="0.3">
      <c r="A2673" s="17"/>
      <c r="B2673" s="17"/>
      <c r="C2673" s="17"/>
      <c r="D2673" s="17"/>
      <c r="E2673" s="17"/>
      <c r="F2673" s="17"/>
      <c r="G2673" s="17"/>
      <c r="H2673" s="17"/>
      <c r="I2673" s="17"/>
      <c r="J2673" s="17"/>
      <c r="K2673" s="17"/>
      <c r="L2673" s="17"/>
      <c r="M2673" s="17"/>
      <c r="N2673" s="17"/>
      <c r="O2673" s="17"/>
      <c r="P2673" s="17"/>
    </row>
    <row r="2674" spans="1:16" x14ac:dyDescent="0.3">
      <c r="A2674" s="17"/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L2674" s="17"/>
      <c r="M2674" s="17"/>
      <c r="N2674" s="17"/>
      <c r="O2674" s="17"/>
      <c r="P2674" s="17"/>
    </row>
    <row r="2675" spans="1:16" x14ac:dyDescent="0.3">
      <c r="A2675" s="17"/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  <c r="P2675" s="17"/>
    </row>
    <row r="2676" spans="1:16" x14ac:dyDescent="0.3">
      <c r="A2676" s="17"/>
      <c r="B2676" s="17"/>
      <c r="C2676" s="17"/>
      <c r="D2676" s="17"/>
      <c r="E2676" s="17"/>
      <c r="F2676" s="17"/>
      <c r="G2676" s="17"/>
      <c r="H2676" s="17"/>
      <c r="I2676" s="17"/>
      <c r="J2676" s="17"/>
      <c r="K2676" s="17"/>
      <c r="L2676" s="17"/>
      <c r="M2676" s="17"/>
      <c r="N2676" s="17"/>
      <c r="O2676" s="17"/>
      <c r="P2676" s="17"/>
    </row>
    <row r="2677" spans="1:16" x14ac:dyDescent="0.3">
      <c r="A2677" s="17"/>
      <c r="B2677" s="17"/>
      <c r="C2677" s="17"/>
      <c r="D2677" s="17"/>
      <c r="E2677" s="17"/>
      <c r="F2677" s="17"/>
      <c r="G2677" s="17"/>
      <c r="H2677" s="17"/>
      <c r="I2677" s="17"/>
      <c r="J2677" s="17"/>
      <c r="K2677" s="17"/>
      <c r="L2677" s="17"/>
      <c r="M2677" s="17"/>
      <c r="N2677" s="17"/>
      <c r="O2677" s="17"/>
      <c r="P2677" s="17"/>
    </row>
    <row r="2678" spans="1:16" x14ac:dyDescent="0.3">
      <c r="A2678" s="17"/>
      <c r="B2678" s="17"/>
      <c r="C2678" s="17"/>
      <c r="D2678" s="17"/>
      <c r="E2678" s="17"/>
      <c r="F2678" s="17"/>
      <c r="G2678" s="17"/>
      <c r="H2678" s="17"/>
      <c r="I2678" s="17"/>
      <c r="J2678" s="17"/>
      <c r="K2678" s="17"/>
      <c r="L2678" s="17"/>
      <c r="M2678" s="17"/>
      <c r="N2678" s="17"/>
      <c r="O2678" s="17"/>
      <c r="P2678" s="17"/>
    </row>
    <row r="2679" spans="1:16" x14ac:dyDescent="0.3">
      <c r="A2679" s="17"/>
      <c r="B2679" s="17"/>
      <c r="C2679" s="17"/>
      <c r="D2679" s="17"/>
      <c r="E2679" s="17"/>
      <c r="F2679" s="17"/>
      <c r="G2679" s="17"/>
      <c r="H2679" s="17"/>
      <c r="I2679" s="17"/>
      <c r="J2679" s="17"/>
      <c r="K2679" s="17"/>
      <c r="L2679" s="17"/>
      <c r="M2679" s="17"/>
      <c r="N2679" s="17"/>
      <c r="O2679" s="17"/>
      <c r="P2679" s="17"/>
    </row>
    <row r="2680" spans="1:16" x14ac:dyDescent="0.3">
      <c r="A2680" s="17"/>
      <c r="B2680" s="17"/>
      <c r="C2680" s="17"/>
      <c r="D2680" s="17"/>
      <c r="E2680" s="17"/>
      <c r="F2680" s="17"/>
      <c r="G2680" s="17"/>
      <c r="H2680" s="17"/>
      <c r="I2680" s="17"/>
      <c r="J2680" s="17"/>
      <c r="K2680" s="17"/>
      <c r="L2680" s="17"/>
      <c r="M2680" s="17"/>
      <c r="N2680" s="17"/>
      <c r="O2680" s="17"/>
      <c r="P2680" s="17"/>
    </row>
    <row r="2681" spans="1:16" x14ac:dyDescent="0.3">
      <c r="A2681" s="17"/>
      <c r="B2681" s="17"/>
      <c r="C2681" s="17"/>
      <c r="D2681" s="17"/>
      <c r="E2681" s="17"/>
      <c r="F2681" s="17"/>
      <c r="G2681" s="17"/>
      <c r="H2681" s="17"/>
      <c r="I2681" s="17"/>
      <c r="J2681" s="17"/>
      <c r="K2681" s="17"/>
      <c r="L2681" s="17"/>
      <c r="M2681" s="17"/>
      <c r="N2681" s="17"/>
      <c r="O2681" s="17"/>
      <c r="P2681" s="17"/>
    </row>
    <row r="2682" spans="1:16" x14ac:dyDescent="0.3">
      <c r="A2682" s="17"/>
      <c r="B2682" s="17"/>
      <c r="C2682" s="17"/>
      <c r="D2682" s="17"/>
      <c r="E2682" s="17"/>
      <c r="F2682" s="17"/>
      <c r="G2682" s="17"/>
      <c r="H2682" s="17"/>
      <c r="I2682" s="17"/>
      <c r="J2682" s="17"/>
      <c r="K2682" s="17"/>
      <c r="L2682" s="17"/>
      <c r="M2682" s="17"/>
      <c r="N2682" s="17"/>
      <c r="O2682" s="17"/>
      <c r="P2682" s="17"/>
    </row>
    <row r="2683" spans="1:16" x14ac:dyDescent="0.3">
      <c r="A2683" s="17"/>
      <c r="B2683" s="17"/>
      <c r="C2683" s="17"/>
      <c r="D2683" s="17"/>
      <c r="E2683" s="17"/>
      <c r="F2683" s="17"/>
      <c r="G2683" s="17"/>
      <c r="H2683" s="17"/>
      <c r="I2683" s="17"/>
      <c r="J2683" s="17"/>
      <c r="K2683" s="17"/>
      <c r="L2683" s="17"/>
      <c r="M2683" s="17"/>
      <c r="N2683" s="17"/>
      <c r="O2683" s="17"/>
      <c r="P2683" s="17"/>
    </row>
    <row r="2684" spans="1:16" x14ac:dyDescent="0.3">
      <c r="A2684" s="17"/>
      <c r="B2684" s="17"/>
      <c r="C2684" s="17"/>
      <c r="D2684" s="17"/>
      <c r="E2684" s="17"/>
      <c r="F2684" s="17"/>
      <c r="G2684" s="17"/>
      <c r="H2684" s="17"/>
      <c r="I2684" s="17"/>
      <c r="J2684" s="17"/>
      <c r="K2684" s="17"/>
      <c r="L2684" s="17"/>
      <c r="M2684" s="17"/>
      <c r="N2684" s="17"/>
      <c r="O2684" s="17"/>
      <c r="P2684" s="17"/>
    </row>
    <row r="2685" spans="1:16" x14ac:dyDescent="0.3">
      <c r="A2685" s="17"/>
      <c r="B2685" s="17"/>
      <c r="C2685" s="17"/>
      <c r="D2685" s="17"/>
      <c r="E2685" s="17"/>
      <c r="F2685" s="17"/>
      <c r="G2685" s="17"/>
      <c r="H2685" s="17"/>
      <c r="I2685" s="17"/>
      <c r="J2685" s="17"/>
      <c r="K2685" s="17"/>
      <c r="L2685" s="17"/>
      <c r="M2685" s="17"/>
      <c r="N2685" s="17"/>
      <c r="O2685" s="17"/>
      <c r="P2685" s="17"/>
    </row>
    <row r="2686" spans="1:16" x14ac:dyDescent="0.3">
      <c r="A2686" s="17"/>
      <c r="B2686" s="17"/>
      <c r="C2686" s="17"/>
      <c r="D2686" s="17"/>
      <c r="E2686" s="17"/>
      <c r="F2686" s="17"/>
      <c r="G2686" s="17"/>
      <c r="H2686" s="17"/>
      <c r="I2686" s="17"/>
      <c r="J2686" s="17"/>
      <c r="K2686" s="17"/>
      <c r="L2686" s="17"/>
      <c r="M2686" s="17"/>
      <c r="N2686" s="17"/>
      <c r="O2686" s="17"/>
      <c r="P2686" s="17"/>
    </row>
    <row r="2687" spans="1:16" x14ac:dyDescent="0.3">
      <c r="A2687" s="17"/>
      <c r="B2687" s="17"/>
      <c r="C2687" s="17"/>
      <c r="D2687" s="17"/>
      <c r="E2687" s="17"/>
      <c r="F2687" s="17"/>
      <c r="G2687" s="17"/>
      <c r="H2687" s="17"/>
      <c r="I2687" s="17"/>
      <c r="J2687" s="17"/>
      <c r="K2687" s="17"/>
      <c r="L2687" s="17"/>
      <c r="M2687" s="17"/>
      <c r="N2687" s="17"/>
      <c r="O2687" s="17"/>
      <c r="P2687" s="17"/>
    </row>
    <row r="2688" spans="1:16" x14ac:dyDescent="0.3">
      <c r="A2688" s="17"/>
      <c r="B2688" s="17"/>
      <c r="C2688" s="17"/>
      <c r="D2688" s="17"/>
      <c r="E2688" s="17"/>
      <c r="F2688" s="17"/>
      <c r="G2688" s="17"/>
      <c r="H2688" s="17"/>
      <c r="I2688" s="17"/>
      <c r="J2688" s="17"/>
      <c r="K2688" s="17"/>
      <c r="L2688" s="17"/>
      <c r="M2688" s="17"/>
      <c r="N2688" s="17"/>
      <c r="O2688" s="17"/>
      <c r="P2688" s="17"/>
    </row>
    <row r="2689" spans="1:16" x14ac:dyDescent="0.3">
      <c r="A2689" s="17"/>
      <c r="B2689" s="17"/>
      <c r="C2689" s="17"/>
      <c r="D2689" s="17"/>
      <c r="E2689" s="17"/>
      <c r="F2689" s="17"/>
      <c r="G2689" s="17"/>
      <c r="H2689" s="17"/>
      <c r="I2689" s="17"/>
      <c r="J2689" s="17"/>
      <c r="K2689" s="17"/>
      <c r="L2689" s="17"/>
      <c r="M2689" s="17"/>
      <c r="N2689" s="17"/>
      <c r="O2689" s="17"/>
      <c r="P2689" s="17"/>
    </row>
    <row r="2690" spans="1:16" x14ac:dyDescent="0.3">
      <c r="A2690" s="17"/>
      <c r="B2690" s="17"/>
      <c r="C2690" s="17"/>
      <c r="D2690" s="17"/>
      <c r="E2690" s="17"/>
      <c r="F2690" s="17"/>
      <c r="G2690" s="17"/>
      <c r="H2690" s="17"/>
      <c r="I2690" s="17"/>
      <c r="J2690" s="17"/>
      <c r="K2690" s="17"/>
      <c r="L2690" s="17"/>
      <c r="M2690" s="17"/>
      <c r="N2690" s="17"/>
      <c r="O2690" s="17"/>
      <c r="P2690" s="17"/>
    </row>
    <row r="2691" spans="1:16" x14ac:dyDescent="0.3">
      <c r="A2691" s="17"/>
      <c r="B2691" s="17"/>
      <c r="C2691" s="17"/>
      <c r="D2691" s="17"/>
      <c r="E2691" s="17"/>
      <c r="F2691" s="17"/>
      <c r="G2691" s="17"/>
      <c r="H2691" s="17"/>
      <c r="I2691" s="17"/>
      <c r="J2691" s="17"/>
      <c r="K2691" s="17"/>
      <c r="L2691" s="17"/>
      <c r="M2691" s="17"/>
      <c r="N2691" s="17"/>
      <c r="O2691" s="17"/>
      <c r="P2691" s="17"/>
    </row>
    <row r="2692" spans="1:16" x14ac:dyDescent="0.3">
      <c r="A2692" s="17"/>
      <c r="B2692" s="17"/>
      <c r="C2692" s="17"/>
      <c r="D2692" s="17"/>
      <c r="E2692" s="17"/>
      <c r="F2692" s="17"/>
      <c r="G2692" s="17"/>
      <c r="H2692" s="17"/>
      <c r="I2692" s="17"/>
      <c r="J2692" s="17"/>
      <c r="K2692" s="17"/>
      <c r="L2692" s="17"/>
      <c r="M2692" s="17"/>
      <c r="N2692" s="17"/>
      <c r="O2692" s="17"/>
      <c r="P2692" s="17"/>
    </row>
    <row r="2693" spans="1:16" x14ac:dyDescent="0.3">
      <c r="A2693" s="17"/>
      <c r="B2693" s="17"/>
      <c r="C2693" s="17"/>
      <c r="D2693" s="17"/>
      <c r="E2693" s="17"/>
      <c r="F2693" s="17"/>
      <c r="G2693" s="17"/>
      <c r="H2693" s="17"/>
      <c r="I2693" s="17"/>
      <c r="J2693" s="17"/>
      <c r="K2693" s="17"/>
      <c r="L2693" s="17"/>
      <c r="M2693" s="17"/>
      <c r="N2693" s="17"/>
      <c r="O2693" s="17"/>
      <c r="P2693" s="17"/>
    </row>
    <row r="2694" spans="1:16" x14ac:dyDescent="0.3">
      <c r="A2694" s="17"/>
      <c r="B2694" s="17"/>
      <c r="C2694" s="17"/>
      <c r="D2694" s="17"/>
      <c r="E2694" s="17"/>
      <c r="F2694" s="17"/>
      <c r="G2694" s="17"/>
      <c r="H2694" s="17"/>
      <c r="I2694" s="17"/>
      <c r="J2694" s="17"/>
      <c r="K2694" s="17"/>
      <c r="L2694" s="17"/>
      <c r="M2694" s="17"/>
      <c r="N2694" s="17"/>
      <c r="O2694" s="17"/>
      <c r="P2694" s="17"/>
    </row>
    <row r="2695" spans="1:16" x14ac:dyDescent="0.3">
      <c r="A2695" s="17"/>
      <c r="B2695" s="17"/>
      <c r="C2695" s="17"/>
      <c r="D2695" s="17"/>
      <c r="E2695" s="17"/>
      <c r="F2695" s="17"/>
      <c r="G2695" s="17"/>
      <c r="H2695" s="17"/>
      <c r="I2695" s="17"/>
      <c r="J2695" s="17"/>
      <c r="K2695" s="17"/>
      <c r="L2695" s="17"/>
      <c r="M2695" s="17"/>
      <c r="N2695" s="17"/>
      <c r="O2695" s="17"/>
      <c r="P2695" s="17"/>
    </row>
    <row r="2696" spans="1:16" x14ac:dyDescent="0.3">
      <c r="A2696" s="17"/>
      <c r="B2696" s="17"/>
      <c r="C2696" s="17"/>
      <c r="D2696" s="17"/>
      <c r="E2696" s="17"/>
      <c r="F2696" s="17"/>
      <c r="G2696" s="17"/>
      <c r="H2696" s="17"/>
      <c r="I2696" s="17"/>
      <c r="J2696" s="17"/>
      <c r="K2696" s="17"/>
      <c r="L2696" s="17"/>
      <c r="M2696" s="17"/>
      <c r="N2696" s="17"/>
      <c r="O2696" s="17"/>
      <c r="P2696" s="17"/>
    </row>
    <row r="2697" spans="1:16" x14ac:dyDescent="0.3">
      <c r="A2697" s="17"/>
      <c r="B2697" s="17"/>
      <c r="C2697" s="17"/>
      <c r="D2697" s="17"/>
      <c r="E2697" s="17"/>
      <c r="F2697" s="17"/>
      <c r="G2697" s="17"/>
      <c r="H2697" s="17"/>
      <c r="I2697" s="17"/>
      <c r="J2697" s="17"/>
      <c r="K2697" s="17"/>
      <c r="L2697" s="17"/>
      <c r="M2697" s="17"/>
      <c r="N2697" s="17"/>
      <c r="O2697" s="17"/>
      <c r="P2697" s="17"/>
    </row>
    <row r="2698" spans="1:16" x14ac:dyDescent="0.3">
      <c r="A2698" s="17"/>
      <c r="B2698" s="17"/>
      <c r="C2698" s="17"/>
      <c r="D2698" s="17"/>
      <c r="E2698" s="17"/>
      <c r="F2698" s="17"/>
      <c r="G2698" s="17"/>
      <c r="H2698" s="17"/>
      <c r="I2698" s="17"/>
      <c r="J2698" s="17"/>
      <c r="K2698" s="17"/>
      <c r="L2698" s="17"/>
      <c r="M2698" s="17"/>
      <c r="N2698" s="17"/>
      <c r="O2698" s="17"/>
      <c r="P2698" s="17"/>
    </row>
    <row r="2699" spans="1:16" x14ac:dyDescent="0.3">
      <c r="A2699" s="17"/>
      <c r="B2699" s="17"/>
      <c r="C2699" s="17"/>
      <c r="D2699" s="17"/>
      <c r="E2699" s="17"/>
      <c r="F2699" s="17"/>
      <c r="G2699" s="17"/>
      <c r="H2699" s="17"/>
      <c r="I2699" s="17"/>
      <c r="J2699" s="17"/>
      <c r="K2699" s="17"/>
      <c r="L2699" s="17"/>
      <c r="M2699" s="17"/>
      <c r="N2699" s="17"/>
      <c r="O2699" s="17"/>
      <c r="P2699" s="17"/>
    </row>
    <row r="2700" spans="1:16" x14ac:dyDescent="0.3">
      <c r="A2700" s="17"/>
      <c r="B2700" s="17"/>
      <c r="C2700" s="17"/>
      <c r="D2700" s="17"/>
      <c r="E2700" s="17"/>
      <c r="F2700" s="17"/>
      <c r="G2700" s="17"/>
      <c r="H2700" s="17"/>
      <c r="I2700" s="17"/>
      <c r="J2700" s="17"/>
      <c r="K2700" s="17"/>
      <c r="L2700" s="17"/>
      <c r="M2700" s="17"/>
      <c r="N2700" s="17"/>
      <c r="O2700" s="17"/>
      <c r="P2700" s="17"/>
    </row>
    <row r="2701" spans="1:16" x14ac:dyDescent="0.3">
      <c r="A2701" s="17"/>
      <c r="B2701" s="17"/>
      <c r="C2701" s="17"/>
      <c r="D2701" s="17"/>
      <c r="E2701" s="17"/>
      <c r="F2701" s="17"/>
      <c r="G2701" s="17"/>
      <c r="H2701" s="17"/>
      <c r="I2701" s="17"/>
      <c r="J2701" s="17"/>
      <c r="K2701" s="17"/>
      <c r="L2701" s="17"/>
      <c r="M2701" s="17"/>
      <c r="N2701" s="17"/>
      <c r="O2701" s="17"/>
      <c r="P2701" s="17"/>
    </row>
    <row r="2702" spans="1:16" x14ac:dyDescent="0.3">
      <c r="A2702" s="17"/>
      <c r="B2702" s="17"/>
      <c r="C2702" s="17"/>
      <c r="D2702" s="17"/>
      <c r="E2702" s="17"/>
      <c r="F2702" s="17"/>
      <c r="G2702" s="17"/>
      <c r="H2702" s="17"/>
      <c r="I2702" s="17"/>
      <c r="J2702" s="17"/>
      <c r="K2702" s="17"/>
      <c r="L2702" s="17"/>
      <c r="M2702" s="17"/>
      <c r="N2702" s="17"/>
      <c r="O2702" s="17"/>
      <c r="P2702" s="17"/>
    </row>
    <row r="2703" spans="1:16" x14ac:dyDescent="0.3">
      <c r="A2703" s="17"/>
      <c r="B2703" s="17"/>
      <c r="C2703" s="17"/>
      <c r="D2703" s="17"/>
      <c r="E2703" s="17"/>
      <c r="F2703" s="17"/>
      <c r="G2703" s="17"/>
      <c r="H2703" s="17"/>
      <c r="I2703" s="17"/>
      <c r="J2703" s="17"/>
      <c r="K2703" s="17"/>
      <c r="L2703" s="17"/>
      <c r="M2703" s="17"/>
      <c r="N2703" s="17"/>
      <c r="O2703" s="17"/>
      <c r="P2703" s="17"/>
    </row>
    <row r="2704" spans="1:16" x14ac:dyDescent="0.3">
      <c r="A2704" s="17"/>
      <c r="B2704" s="17"/>
      <c r="C2704" s="17"/>
      <c r="D2704" s="17"/>
      <c r="E2704" s="17"/>
      <c r="F2704" s="17"/>
      <c r="G2704" s="17"/>
      <c r="H2704" s="17"/>
      <c r="I2704" s="17"/>
      <c r="J2704" s="17"/>
      <c r="K2704" s="17"/>
      <c r="L2704" s="17"/>
      <c r="M2704" s="17"/>
      <c r="N2704" s="17"/>
      <c r="O2704" s="17"/>
      <c r="P2704" s="17"/>
    </row>
    <row r="2705" spans="1:16" x14ac:dyDescent="0.3">
      <c r="A2705" s="17"/>
      <c r="B2705" s="17"/>
      <c r="C2705" s="17"/>
      <c r="D2705" s="17"/>
      <c r="E2705" s="17"/>
      <c r="F2705" s="17"/>
      <c r="G2705" s="17"/>
      <c r="H2705" s="17"/>
      <c r="I2705" s="17"/>
      <c r="J2705" s="17"/>
      <c r="K2705" s="17"/>
      <c r="L2705" s="17"/>
      <c r="M2705" s="17"/>
      <c r="N2705" s="17"/>
      <c r="O2705" s="17"/>
      <c r="P2705" s="17"/>
    </row>
    <row r="2706" spans="1:16" x14ac:dyDescent="0.3">
      <c r="A2706" s="17"/>
      <c r="B2706" s="17"/>
      <c r="C2706" s="17"/>
      <c r="D2706" s="17"/>
      <c r="E2706" s="17"/>
      <c r="F2706" s="17"/>
      <c r="G2706" s="17"/>
      <c r="H2706" s="17"/>
      <c r="I2706" s="17"/>
      <c r="J2706" s="17"/>
      <c r="K2706" s="17"/>
      <c r="L2706" s="17"/>
      <c r="M2706" s="17"/>
      <c r="N2706" s="17"/>
      <c r="O2706" s="17"/>
      <c r="P2706" s="17"/>
    </row>
    <row r="2707" spans="1:16" x14ac:dyDescent="0.3">
      <c r="A2707" s="17"/>
      <c r="B2707" s="17"/>
      <c r="C2707" s="17"/>
      <c r="D2707" s="17"/>
      <c r="E2707" s="17"/>
      <c r="F2707" s="17"/>
      <c r="G2707" s="17"/>
      <c r="H2707" s="17"/>
      <c r="I2707" s="17"/>
      <c r="J2707" s="17"/>
      <c r="K2707" s="17"/>
      <c r="L2707" s="17"/>
      <c r="M2707" s="17"/>
      <c r="N2707" s="17"/>
      <c r="O2707" s="17"/>
      <c r="P2707" s="17"/>
    </row>
    <row r="2708" spans="1:16" x14ac:dyDescent="0.3">
      <c r="A2708" s="17"/>
      <c r="B2708" s="17"/>
      <c r="C2708" s="17"/>
      <c r="D2708" s="17"/>
      <c r="E2708" s="17"/>
      <c r="F2708" s="17"/>
      <c r="G2708" s="17"/>
      <c r="H2708" s="17"/>
      <c r="I2708" s="17"/>
      <c r="J2708" s="17"/>
      <c r="K2708" s="17"/>
      <c r="L2708" s="17"/>
      <c r="M2708" s="17"/>
      <c r="N2708" s="17"/>
      <c r="O2708" s="17"/>
      <c r="P2708" s="17"/>
    </row>
    <row r="2709" spans="1:16" x14ac:dyDescent="0.3">
      <c r="A2709" s="17"/>
      <c r="B2709" s="17"/>
      <c r="C2709" s="17"/>
      <c r="D2709" s="17"/>
      <c r="E2709" s="17"/>
      <c r="F2709" s="17"/>
      <c r="G2709" s="17"/>
      <c r="H2709" s="17"/>
      <c r="I2709" s="17"/>
      <c r="J2709" s="17"/>
      <c r="K2709" s="17"/>
      <c r="L2709" s="17"/>
      <c r="M2709" s="17"/>
      <c r="N2709" s="17"/>
      <c r="O2709" s="17"/>
      <c r="P2709" s="17"/>
    </row>
    <row r="2710" spans="1:16" x14ac:dyDescent="0.3">
      <c r="A2710" s="17"/>
      <c r="B2710" s="17"/>
      <c r="C2710" s="17"/>
      <c r="D2710" s="17"/>
      <c r="E2710" s="17"/>
      <c r="F2710" s="17"/>
      <c r="G2710" s="17"/>
      <c r="H2710" s="17"/>
      <c r="I2710" s="17"/>
      <c r="J2710" s="17"/>
      <c r="K2710" s="17"/>
      <c r="L2710" s="17"/>
      <c r="M2710" s="17"/>
      <c r="N2710" s="17"/>
      <c r="O2710" s="17"/>
      <c r="P2710" s="17"/>
    </row>
    <row r="2711" spans="1:16" x14ac:dyDescent="0.3">
      <c r="A2711" s="17"/>
      <c r="B2711" s="17"/>
      <c r="C2711" s="17"/>
      <c r="D2711" s="17"/>
      <c r="E2711" s="17"/>
      <c r="F2711" s="17"/>
      <c r="G2711" s="17"/>
      <c r="H2711" s="17"/>
      <c r="I2711" s="17"/>
      <c r="J2711" s="17"/>
      <c r="K2711" s="17"/>
      <c r="L2711" s="17"/>
      <c r="M2711" s="17"/>
      <c r="N2711" s="17"/>
      <c r="O2711" s="17"/>
      <c r="P2711" s="17"/>
    </row>
    <row r="2712" spans="1:16" x14ac:dyDescent="0.3">
      <c r="A2712" s="17"/>
      <c r="B2712" s="17"/>
      <c r="C2712" s="17"/>
      <c r="D2712" s="17"/>
      <c r="E2712" s="17"/>
      <c r="F2712" s="17"/>
      <c r="G2712" s="17"/>
      <c r="H2712" s="17"/>
      <c r="I2712" s="17"/>
      <c r="J2712" s="17"/>
      <c r="K2712" s="17"/>
      <c r="L2712" s="17"/>
      <c r="M2712" s="17"/>
      <c r="N2712" s="17"/>
      <c r="O2712" s="17"/>
      <c r="P2712" s="17"/>
    </row>
    <row r="2713" spans="1:16" x14ac:dyDescent="0.3">
      <c r="A2713" s="17"/>
      <c r="B2713" s="17"/>
      <c r="C2713" s="17"/>
      <c r="D2713" s="17"/>
      <c r="E2713" s="17"/>
      <c r="F2713" s="17"/>
      <c r="G2713" s="17"/>
      <c r="H2713" s="17"/>
      <c r="I2713" s="17"/>
      <c r="J2713" s="17"/>
      <c r="K2713" s="17"/>
      <c r="L2713" s="17"/>
      <c r="M2713" s="17"/>
      <c r="N2713" s="17"/>
      <c r="O2713" s="17"/>
      <c r="P2713" s="17"/>
    </row>
    <row r="2714" spans="1:16" x14ac:dyDescent="0.3">
      <c r="A2714" s="17"/>
      <c r="B2714" s="17"/>
      <c r="C2714" s="17"/>
      <c r="D2714" s="17"/>
      <c r="E2714" s="17"/>
      <c r="F2714" s="17"/>
      <c r="G2714" s="17"/>
      <c r="H2714" s="17"/>
      <c r="I2714" s="17"/>
      <c r="J2714" s="17"/>
      <c r="K2714" s="17"/>
      <c r="L2714" s="17"/>
      <c r="M2714" s="17"/>
      <c r="N2714" s="17"/>
      <c r="O2714" s="17"/>
      <c r="P2714" s="17"/>
    </row>
    <row r="2715" spans="1:16" x14ac:dyDescent="0.3">
      <c r="A2715" s="17"/>
      <c r="B2715" s="17"/>
      <c r="C2715" s="17"/>
      <c r="D2715" s="17"/>
      <c r="E2715" s="17"/>
      <c r="F2715" s="17"/>
      <c r="G2715" s="17"/>
      <c r="H2715" s="17"/>
      <c r="I2715" s="17"/>
      <c r="J2715" s="17"/>
      <c r="K2715" s="17"/>
      <c r="L2715" s="17"/>
      <c r="M2715" s="17"/>
      <c r="N2715" s="17"/>
      <c r="O2715" s="17"/>
      <c r="P2715" s="17"/>
    </row>
    <row r="2716" spans="1:16" x14ac:dyDescent="0.3">
      <c r="A2716" s="17"/>
      <c r="B2716" s="17"/>
      <c r="C2716" s="17"/>
      <c r="D2716" s="17"/>
      <c r="E2716" s="17"/>
      <c r="F2716" s="17"/>
      <c r="G2716" s="17"/>
      <c r="H2716" s="17"/>
      <c r="I2716" s="17"/>
      <c r="J2716" s="17"/>
      <c r="K2716" s="17"/>
      <c r="L2716" s="17"/>
      <c r="M2716" s="17"/>
      <c r="N2716" s="17"/>
      <c r="O2716" s="17"/>
      <c r="P2716" s="17"/>
    </row>
    <row r="2717" spans="1:16" x14ac:dyDescent="0.3">
      <c r="A2717" s="17"/>
      <c r="B2717" s="17"/>
      <c r="C2717" s="17"/>
      <c r="D2717" s="17"/>
      <c r="E2717" s="17"/>
      <c r="F2717" s="17"/>
      <c r="G2717" s="17"/>
      <c r="H2717" s="17"/>
      <c r="I2717" s="17"/>
      <c r="J2717" s="17"/>
      <c r="K2717" s="17"/>
      <c r="L2717" s="17"/>
      <c r="M2717" s="17"/>
      <c r="N2717" s="17"/>
      <c r="O2717" s="17"/>
      <c r="P2717" s="17"/>
    </row>
    <row r="2718" spans="1:16" x14ac:dyDescent="0.3">
      <c r="A2718" s="17"/>
      <c r="B2718" s="17"/>
      <c r="C2718" s="17"/>
      <c r="D2718" s="17"/>
      <c r="E2718" s="17"/>
      <c r="F2718" s="17"/>
      <c r="G2718" s="17"/>
      <c r="H2718" s="17"/>
      <c r="I2718" s="17"/>
      <c r="J2718" s="17"/>
      <c r="K2718" s="17"/>
      <c r="L2718" s="17"/>
      <c r="M2718" s="17"/>
      <c r="N2718" s="17"/>
      <c r="O2718" s="17"/>
      <c r="P2718" s="17"/>
    </row>
    <row r="2719" spans="1:16" x14ac:dyDescent="0.3">
      <c r="A2719" s="17"/>
      <c r="B2719" s="17"/>
      <c r="C2719" s="17"/>
      <c r="D2719" s="17"/>
      <c r="E2719" s="17"/>
      <c r="F2719" s="17"/>
      <c r="G2719" s="17"/>
      <c r="H2719" s="17"/>
      <c r="I2719" s="17"/>
      <c r="J2719" s="17"/>
      <c r="K2719" s="17"/>
      <c r="L2719" s="17"/>
      <c r="M2719" s="17"/>
      <c r="N2719" s="17"/>
      <c r="O2719" s="17"/>
      <c r="P2719" s="17"/>
    </row>
    <row r="2720" spans="1:16" x14ac:dyDescent="0.3">
      <c r="A2720" s="17"/>
      <c r="B2720" s="17"/>
      <c r="C2720" s="17"/>
      <c r="D2720" s="17"/>
      <c r="E2720" s="17"/>
      <c r="F2720" s="17"/>
      <c r="G2720" s="17"/>
      <c r="H2720" s="17"/>
      <c r="I2720" s="17"/>
      <c r="J2720" s="17"/>
      <c r="K2720" s="17"/>
      <c r="L2720" s="17"/>
      <c r="M2720" s="17"/>
      <c r="N2720" s="17"/>
      <c r="O2720" s="17"/>
      <c r="P2720" s="17"/>
    </row>
    <row r="2721" spans="1:16" x14ac:dyDescent="0.3">
      <c r="A2721" s="17"/>
      <c r="B2721" s="17"/>
      <c r="C2721" s="17"/>
      <c r="D2721" s="17"/>
      <c r="E2721" s="17"/>
      <c r="F2721" s="17"/>
      <c r="G2721" s="17"/>
      <c r="H2721" s="17"/>
      <c r="I2721" s="17"/>
      <c r="J2721" s="17"/>
      <c r="K2721" s="17"/>
      <c r="L2721" s="17"/>
      <c r="M2721" s="17"/>
      <c r="N2721" s="17"/>
      <c r="O2721" s="17"/>
      <c r="P2721" s="17"/>
    </row>
    <row r="2722" spans="1:16" x14ac:dyDescent="0.3">
      <c r="A2722" s="17"/>
      <c r="B2722" s="17"/>
      <c r="C2722" s="17"/>
      <c r="D2722" s="17"/>
      <c r="E2722" s="17"/>
      <c r="F2722" s="17"/>
      <c r="G2722" s="17"/>
      <c r="H2722" s="17"/>
      <c r="I2722" s="17"/>
      <c r="J2722" s="17"/>
      <c r="K2722" s="17"/>
      <c r="L2722" s="17"/>
      <c r="M2722" s="17"/>
      <c r="N2722" s="17"/>
      <c r="O2722" s="17"/>
      <c r="P2722" s="17"/>
    </row>
    <row r="2723" spans="1:16" x14ac:dyDescent="0.3">
      <c r="A2723" s="17"/>
      <c r="B2723" s="17"/>
      <c r="C2723" s="17"/>
      <c r="D2723" s="17"/>
      <c r="E2723" s="17"/>
      <c r="F2723" s="17"/>
      <c r="G2723" s="17"/>
      <c r="H2723" s="17"/>
      <c r="I2723" s="17"/>
      <c r="J2723" s="17"/>
      <c r="K2723" s="17"/>
      <c r="L2723" s="17"/>
      <c r="M2723" s="17"/>
      <c r="N2723" s="17"/>
      <c r="O2723" s="17"/>
      <c r="P2723" s="17"/>
    </row>
    <row r="2724" spans="1:16" x14ac:dyDescent="0.3">
      <c r="A2724" s="17"/>
      <c r="B2724" s="17"/>
      <c r="C2724" s="17"/>
      <c r="D2724" s="17"/>
      <c r="E2724" s="17"/>
      <c r="F2724" s="17"/>
      <c r="G2724" s="17"/>
      <c r="H2724" s="17"/>
      <c r="I2724" s="17"/>
      <c r="J2724" s="17"/>
      <c r="K2724" s="17"/>
      <c r="L2724" s="17"/>
      <c r="M2724" s="17"/>
      <c r="N2724" s="17"/>
      <c r="O2724" s="17"/>
      <c r="P2724" s="17"/>
    </row>
    <row r="2725" spans="1:16" x14ac:dyDescent="0.3">
      <c r="A2725" s="17"/>
      <c r="B2725" s="17"/>
      <c r="C2725" s="17"/>
      <c r="D2725" s="17"/>
      <c r="E2725" s="17"/>
      <c r="F2725" s="17"/>
      <c r="G2725" s="17"/>
      <c r="H2725" s="17"/>
      <c r="I2725" s="17"/>
      <c r="J2725" s="17"/>
      <c r="K2725" s="17"/>
      <c r="L2725" s="17"/>
      <c r="M2725" s="17"/>
      <c r="N2725" s="17"/>
      <c r="O2725" s="17"/>
      <c r="P2725" s="17"/>
    </row>
    <row r="2726" spans="1:16" x14ac:dyDescent="0.3">
      <c r="A2726" s="17"/>
      <c r="B2726" s="17"/>
      <c r="C2726" s="17"/>
      <c r="D2726" s="17"/>
      <c r="E2726" s="17"/>
      <c r="F2726" s="17"/>
      <c r="G2726" s="17"/>
      <c r="H2726" s="17"/>
      <c r="I2726" s="17"/>
      <c r="J2726" s="17"/>
      <c r="K2726" s="17"/>
      <c r="L2726" s="17"/>
      <c r="M2726" s="17"/>
      <c r="N2726" s="17"/>
      <c r="O2726" s="17"/>
      <c r="P2726" s="17"/>
    </row>
    <row r="2727" spans="1:16" x14ac:dyDescent="0.3">
      <c r="A2727" s="17"/>
      <c r="B2727" s="17"/>
      <c r="C2727" s="17"/>
      <c r="D2727" s="17"/>
      <c r="E2727" s="17"/>
      <c r="F2727" s="17"/>
      <c r="G2727" s="17"/>
      <c r="H2727" s="17"/>
      <c r="I2727" s="17"/>
      <c r="J2727" s="17"/>
      <c r="K2727" s="17"/>
      <c r="L2727" s="17"/>
      <c r="M2727" s="17"/>
      <c r="N2727" s="17"/>
      <c r="O2727" s="17"/>
      <c r="P2727" s="17"/>
    </row>
    <row r="2728" spans="1:16" x14ac:dyDescent="0.3">
      <c r="A2728" s="17"/>
      <c r="B2728" s="17"/>
      <c r="C2728" s="17"/>
      <c r="D2728" s="17"/>
      <c r="E2728" s="17"/>
      <c r="F2728" s="17"/>
      <c r="G2728" s="17"/>
      <c r="H2728" s="17"/>
      <c r="I2728" s="17"/>
      <c r="J2728" s="17"/>
      <c r="K2728" s="17"/>
      <c r="L2728" s="17"/>
      <c r="M2728" s="17"/>
      <c r="N2728" s="17"/>
      <c r="O2728" s="17"/>
      <c r="P2728" s="17"/>
    </row>
    <row r="2729" spans="1:16" x14ac:dyDescent="0.3">
      <c r="A2729" s="17"/>
      <c r="B2729" s="17"/>
      <c r="C2729" s="17"/>
      <c r="D2729" s="17"/>
      <c r="E2729" s="17"/>
      <c r="F2729" s="17"/>
      <c r="G2729" s="17"/>
      <c r="H2729" s="17"/>
      <c r="I2729" s="17"/>
      <c r="J2729" s="17"/>
      <c r="K2729" s="17"/>
      <c r="L2729" s="17"/>
      <c r="M2729" s="17"/>
      <c r="N2729" s="17"/>
      <c r="O2729" s="17"/>
      <c r="P2729" s="17"/>
    </row>
    <row r="2730" spans="1:16" x14ac:dyDescent="0.3">
      <c r="A2730" s="17"/>
      <c r="B2730" s="17"/>
      <c r="C2730" s="17"/>
      <c r="D2730" s="17"/>
      <c r="E2730" s="17"/>
      <c r="F2730" s="17"/>
      <c r="G2730" s="17"/>
      <c r="H2730" s="17"/>
      <c r="I2730" s="17"/>
      <c r="J2730" s="17"/>
      <c r="K2730" s="17"/>
      <c r="L2730" s="17"/>
      <c r="M2730" s="17"/>
      <c r="N2730" s="17"/>
      <c r="O2730" s="17"/>
      <c r="P2730" s="17"/>
    </row>
    <row r="2731" spans="1:16" x14ac:dyDescent="0.3">
      <c r="A2731" s="17"/>
      <c r="B2731" s="17"/>
      <c r="C2731" s="17"/>
      <c r="D2731" s="17"/>
      <c r="E2731" s="17"/>
      <c r="F2731" s="17"/>
      <c r="G2731" s="17"/>
      <c r="H2731" s="17"/>
      <c r="I2731" s="17"/>
      <c r="J2731" s="17"/>
      <c r="K2731" s="17"/>
      <c r="L2731" s="17"/>
      <c r="M2731" s="17"/>
      <c r="N2731" s="17"/>
      <c r="O2731" s="17"/>
      <c r="P2731" s="17"/>
    </row>
    <row r="2732" spans="1:16" x14ac:dyDescent="0.3">
      <c r="A2732" s="17"/>
      <c r="B2732" s="17"/>
      <c r="C2732" s="17"/>
      <c r="D2732" s="17"/>
      <c r="E2732" s="17"/>
      <c r="F2732" s="17"/>
      <c r="G2732" s="17"/>
      <c r="H2732" s="17"/>
      <c r="I2732" s="17"/>
      <c r="J2732" s="17"/>
      <c r="K2732" s="17"/>
      <c r="L2732" s="17"/>
      <c r="M2732" s="17"/>
      <c r="N2732" s="17"/>
      <c r="O2732" s="17"/>
      <c r="P2732" s="17"/>
    </row>
    <row r="2733" spans="1:16" x14ac:dyDescent="0.3">
      <c r="A2733" s="17"/>
      <c r="B2733" s="17"/>
      <c r="C2733" s="17"/>
      <c r="D2733" s="17"/>
      <c r="E2733" s="17"/>
      <c r="F2733" s="17"/>
      <c r="G2733" s="17"/>
      <c r="H2733" s="17"/>
      <c r="I2733" s="17"/>
      <c r="J2733" s="17"/>
      <c r="K2733" s="17"/>
      <c r="L2733" s="17"/>
      <c r="M2733" s="17"/>
      <c r="N2733" s="17"/>
      <c r="O2733" s="17"/>
      <c r="P2733" s="17"/>
    </row>
    <row r="2734" spans="1:16" x14ac:dyDescent="0.3">
      <c r="A2734" s="17"/>
      <c r="B2734" s="17"/>
      <c r="C2734" s="17"/>
      <c r="D2734" s="17"/>
      <c r="E2734" s="17"/>
      <c r="F2734" s="17"/>
      <c r="G2734" s="17"/>
      <c r="H2734" s="17"/>
      <c r="I2734" s="17"/>
      <c r="J2734" s="17"/>
      <c r="K2734" s="17"/>
      <c r="L2734" s="17"/>
      <c r="M2734" s="17"/>
      <c r="N2734" s="17"/>
      <c r="O2734" s="17"/>
      <c r="P2734" s="17"/>
    </row>
    <row r="2735" spans="1:16" x14ac:dyDescent="0.3">
      <c r="A2735" s="17"/>
      <c r="B2735" s="17"/>
      <c r="C2735" s="17"/>
      <c r="D2735" s="17"/>
      <c r="E2735" s="17"/>
      <c r="F2735" s="17"/>
      <c r="G2735" s="17"/>
      <c r="H2735" s="17"/>
      <c r="I2735" s="17"/>
      <c r="J2735" s="17"/>
      <c r="K2735" s="17"/>
      <c r="L2735" s="17"/>
      <c r="M2735" s="17"/>
      <c r="N2735" s="17"/>
      <c r="O2735" s="17"/>
      <c r="P2735" s="17"/>
    </row>
    <row r="2736" spans="1:16" x14ac:dyDescent="0.3">
      <c r="A2736" s="17"/>
      <c r="B2736" s="17"/>
      <c r="C2736" s="17"/>
      <c r="D2736" s="17"/>
      <c r="E2736" s="17"/>
      <c r="F2736" s="17"/>
      <c r="G2736" s="17"/>
      <c r="H2736" s="17"/>
      <c r="I2736" s="17"/>
      <c r="J2736" s="17"/>
      <c r="K2736" s="17"/>
      <c r="L2736" s="17"/>
      <c r="M2736" s="17"/>
      <c r="N2736" s="17"/>
      <c r="O2736" s="17"/>
      <c r="P2736" s="17"/>
    </row>
    <row r="2737" spans="1:16" x14ac:dyDescent="0.3">
      <c r="A2737" s="17"/>
      <c r="B2737" s="17"/>
      <c r="C2737" s="17"/>
      <c r="D2737" s="17"/>
      <c r="E2737" s="17"/>
      <c r="F2737" s="17"/>
      <c r="G2737" s="17"/>
      <c r="H2737" s="17"/>
      <c r="I2737" s="17"/>
      <c r="J2737" s="17"/>
      <c r="K2737" s="17"/>
      <c r="L2737" s="17"/>
      <c r="M2737" s="17"/>
      <c r="N2737" s="17"/>
      <c r="O2737" s="17"/>
      <c r="P2737" s="17"/>
    </row>
    <row r="2738" spans="1:16" x14ac:dyDescent="0.3">
      <c r="A2738" s="17"/>
      <c r="B2738" s="17"/>
      <c r="C2738" s="17"/>
      <c r="D2738" s="17"/>
      <c r="E2738" s="17"/>
      <c r="F2738" s="17"/>
      <c r="G2738" s="17"/>
      <c r="H2738" s="17"/>
      <c r="I2738" s="17"/>
      <c r="J2738" s="17"/>
      <c r="K2738" s="17"/>
      <c r="L2738" s="17"/>
      <c r="M2738" s="17"/>
      <c r="N2738" s="17"/>
      <c r="O2738" s="17"/>
      <c r="P2738" s="17"/>
    </row>
    <row r="2739" spans="1:16" x14ac:dyDescent="0.3">
      <c r="A2739" s="17"/>
      <c r="B2739" s="17"/>
      <c r="C2739" s="17"/>
      <c r="D2739" s="17"/>
      <c r="E2739" s="17"/>
      <c r="F2739" s="17"/>
      <c r="G2739" s="17"/>
      <c r="H2739" s="17"/>
      <c r="I2739" s="17"/>
      <c r="J2739" s="17"/>
      <c r="K2739" s="17"/>
      <c r="L2739" s="17"/>
      <c r="M2739" s="17"/>
      <c r="N2739" s="17"/>
      <c r="O2739" s="17"/>
      <c r="P2739" s="17"/>
    </row>
    <row r="2740" spans="1:16" x14ac:dyDescent="0.3">
      <c r="A2740" s="17"/>
      <c r="B2740" s="17"/>
      <c r="C2740" s="17"/>
      <c r="D2740" s="17"/>
      <c r="E2740" s="17"/>
      <c r="F2740" s="17"/>
      <c r="G2740" s="17"/>
      <c r="H2740" s="17"/>
      <c r="I2740" s="17"/>
      <c r="J2740" s="17"/>
      <c r="K2740" s="17"/>
      <c r="L2740" s="17"/>
      <c r="M2740" s="17"/>
      <c r="N2740" s="17"/>
      <c r="O2740" s="17"/>
      <c r="P2740" s="17"/>
    </row>
    <row r="2741" spans="1:16" x14ac:dyDescent="0.3">
      <c r="A2741" s="17"/>
      <c r="B2741" s="17"/>
      <c r="C2741" s="17"/>
      <c r="D2741" s="17"/>
      <c r="E2741" s="17"/>
      <c r="F2741" s="17"/>
      <c r="G2741" s="17"/>
      <c r="H2741" s="17"/>
      <c r="I2741" s="17"/>
      <c r="J2741" s="17"/>
      <c r="K2741" s="17"/>
      <c r="L2741" s="17"/>
      <c r="M2741" s="17"/>
      <c r="N2741" s="17"/>
      <c r="O2741" s="17"/>
      <c r="P2741" s="17"/>
    </row>
    <row r="2742" spans="1:16" x14ac:dyDescent="0.3">
      <c r="A2742" s="17"/>
      <c r="B2742" s="17"/>
      <c r="C2742" s="17"/>
      <c r="D2742" s="17"/>
      <c r="E2742" s="17"/>
      <c r="F2742" s="17"/>
      <c r="G2742" s="17"/>
      <c r="H2742" s="17"/>
      <c r="I2742" s="17"/>
      <c r="J2742" s="17"/>
      <c r="K2742" s="17"/>
      <c r="L2742" s="17"/>
      <c r="M2742" s="17"/>
      <c r="N2742" s="17"/>
      <c r="O2742" s="17"/>
      <c r="P2742" s="17"/>
    </row>
    <row r="2743" spans="1:16" x14ac:dyDescent="0.3">
      <c r="A2743" s="17"/>
      <c r="B2743" s="17"/>
      <c r="C2743" s="17"/>
      <c r="D2743" s="17"/>
      <c r="E2743" s="17"/>
      <c r="F2743" s="17"/>
      <c r="G2743" s="17"/>
      <c r="H2743" s="17"/>
      <c r="I2743" s="17"/>
      <c r="J2743" s="17"/>
      <c r="K2743" s="17"/>
      <c r="L2743" s="17"/>
      <c r="M2743" s="17"/>
      <c r="N2743" s="17"/>
      <c r="O2743" s="17"/>
      <c r="P2743" s="17"/>
    </row>
    <row r="2744" spans="1:16" x14ac:dyDescent="0.3">
      <c r="A2744" s="17"/>
      <c r="B2744" s="17"/>
      <c r="C2744" s="17"/>
      <c r="D2744" s="17"/>
      <c r="E2744" s="17"/>
      <c r="F2744" s="17"/>
      <c r="G2744" s="17"/>
      <c r="H2744" s="17"/>
      <c r="I2744" s="17"/>
      <c r="J2744" s="17"/>
      <c r="K2744" s="17"/>
      <c r="L2744" s="17"/>
      <c r="M2744" s="17"/>
      <c r="N2744" s="17"/>
      <c r="O2744" s="17"/>
      <c r="P2744" s="17"/>
    </row>
    <row r="2745" spans="1:16" x14ac:dyDescent="0.3">
      <c r="A2745" s="17"/>
      <c r="B2745" s="17"/>
      <c r="C2745" s="17"/>
      <c r="D2745" s="17"/>
      <c r="E2745" s="17"/>
      <c r="F2745" s="17"/>
      <c r="G2745" s="17"/>
      <c r="H2745" s="17"/>
      <c r="I2745" s="17"/>
      <c r="J2745" s="17"/>
      <c r="K2745" s="17"/>
      <c r="L2745" s="17"/>
      <c r="M2745" s="17"/>
      <c r="N2745" s="17"/>
      <c r="O2745" s="17"/>
      <c r="P2745" s="17"/>
    </row>
    <row r="2746" spans="1:16" x14ac:dyDescent="0.3">
      <c r="A2746" s="17"/>
      <c r="B2746" s="17"/>
      <c r="C2746" s="17"/>
      <c r="D2746" s="17"/>
      <c r="E2746" s="17"/>
      <c r="F2746" s="17"/>
      <c r="G2746" s="17"/>
      <c r="H2746" s="17"/>
      <c r="I2746" s="17"/>
      <c r="J2746" s="17"/>
      <c r="K2746" s="17"/>
      <c r="L2746" s="17"/>
      <c r="M2746" s="17"/>
      <c r="N2746" s="17"/>
      <c r="O2746" s="17"/>
      <c r="P2746" s="17"/>
    </row>
    <row r="2747" spans="1:16" x14ac:dyDescent="0.3">
      <c r="A2747" s="17"/>
      <c r="B2747" s="17"/>
      <c r="C2747" s="17"/>
      <c r="D2747" s="17"/>
      <c r="E2747" s="17"/>
      <c r="F2747" s="17"/>
      <c r="G2747" s="17"/>
      <c r="H2747" s="17"/>
      <c r="I2747" s="17"/>
      <c r="J2747" s="17"/>
      <c r="K2747" s="17"/>
      <c r="L2747" s="17"/>
      <c r="M2747" s="17"/>
      <c r="N2747" s="17"/>
      <c r="O2747" s="17"/>
      <c r="P2747" s="17"/>
    </row>
    <row r="2748" spans="1:16" x14ac:dyDescent="0.3">
      <c r="A2748" s="17"/>
      <c r="B2748" s="17"/>
      <c r="C2748" s="17"/>
      <c r="D2748" s="17"/>
      <c r="E2748" s="17"/>
      <c r="F2748" s="17"/>
      <c r="G2748" s="17"/>
      <c r="H2748" s="17"/>
      <c r="I2748" s="17"/>
      <c r="J2748" s="17"/>
      <c r="K2748" s="17"/>
      <c r="L2748" s="17"/>
      <c r="M2748" s="17"/>
      <c r="N2748" s="17"/>
      <c r="O2748" s="17"/>
      <c r="P2748" s="17"/>
    </row>
    <row r="2749" spans="1:16" x14ac:dyDescent="0.3">
      <c r="A2749" s="17"/>
      <c r="B2749" s="17"/>
      <c r="C2749" s="17"/>
      <c r="D2749" s="17"/>
      <c r="E2749" s="17"/>
      <c r="F2749" s="17"/>
      <c r="G2749" s="17"/>
      <c r="H2749" s="17"/>
      <c r="I2749" s="17"/>
      <c r="J2749" s="17"/>
      <c r="K2749" s="17"/>
      <c r="L2749" s="17"/>
      <c r="M2749" s="17"/>
      <c r="N2749" s="17"/>
      <c r="O2749" s="17"/>
      <c r="P2749" s="17"/>
    </row>
    <row r="2750" spans="1:16" x14ac:dyDescent="0.3">
      <c r="A2750" s="17"/>
      <c r="B2750" s="17"/>
      <c r="C2750" s="17"/>
      <c r="D2750" s="17"/>
      <c r="E2750" s="17"/>
      <c r="F2750" s="17"/>
      <c r="G2750" s="17"/>
      <c r="H2750" s="17"/>
      <c r="I2750" s="17"/>
      <c r="J2750" s="17"/>
      <c r="K2750" s="17"/>
      <c r="L2750" s="17"/>
      <c r="M2750" s="17"/>
      <c r="N2750" s="17"/>
      <c r="O2750" s="17"/>
      <c r="P2750" s="17"/>
    </row>
    <row r="2751" spans="1:16" x14ac:dyDescent="0.3">
      <c r="A2751" s="17"/>
      <c r="B2751" s="17"/>
      <c r="C2751" s="17"/>
      <c r="D2751" s="17"/>
      <c r="E2751" s="17"/>
      <c r="F2751" s="17"/>
      <c r="G2751" s="17"/>
      <c r="H2751" s="17"/>
      <c r="I2751" s="17"/>
      <c r="J2751" s="17"/>
      <c r="K2751" s="17"/>
      <c r="L2751" s="17"/>
      <c r="M2751" s="17"/>
      <c r="N2751" s="17"/>
      <c r="O2751" s="17"/>
      <c r="P2751" s="17"/>
    </row>
    <row r="2752" spans="1:16" x14ac:dyDescent="0.3">
      <c r="A2752" s="17"/>
      <c r="B2752" s="17"/>
      <c r="C2752" s="17"/>
      <c r="D2752" s="17"/>
      <c r="E2752" s="17"/>
      <c r="F2752" s="17"/>
      <c r="G2752" s="17"/>
      <c r="H2752" s="17"/>
      <c r="I2752" s="17"/>
      <c r="J2752" s="17"/>
      <c r="K2752" s="17"/>
      <c r="L2752" s="17"/>
      <c r="M2752" s="17"/>
      <c r="N2752" s="17"/>
      <c r="O2752" s="17"/>
      <c r="P2752" s="17"/>
    </row>
    <row r="2753" spans="1:16" x14ac:dyDescent="0.3">
      <c r="A2753" s="17"/>
      <c r="B2753" s="17"/>
      <c r="C2753" s="17"/>
      <c r="D2753" s="17"/>
      <c r="E2753" s="17"/>
      <c r="F2753" s="17"/>
      <c r="G2753" s="17"/>
      <c r="H2753" s="17"/>
      <c r="I2753" s="17"/>
      <c r="J2753" s="17"/>
      <c r="K2753" s="17"/>
      <c r="L2753" s="17"/>
      <c r="M2753" s="17"/>
      <c r="N2753" s="17"/>
      <c r="O2753" s="17"/>
      <c r="P2753" s="17"/>
    </row>
    <row r="2754" spans="1:16" x14ac:dyDescent="0.3">
      <c r="A2754" s="17"/>
      <c r="B2754" s="17"/>
      <c r="C2754" s="17"/>
      <c r="D2754" s="17"/>
      <c r="E2754" s="17"/>
      <c r="F2754" s="17"/>
      <c r="G2754" s="17"/>
      <c r="H2754" s="17"/>
      <c r="I2754" s="17"/>
      <c r="J2754" s="17"/>
      <c r="K2754" s="17"/>
      <c r="L2754" s="17"/>
      <c r="M2754" s="17"/>
      <c r="N2754" s="17"/>
      <c r="O2754" s="17"/>
      <c r="P2754" s="17"/>
    </row>
    <row r="2755" spans="1:16" x14ac:dyDescent="0.3">
      <c r="A2755" s="17"/>
      <c r="B2755" s="17"/>
      <c r="C2755" s="17"/>
      <c r="D2755" s="17"/>
      <c r="E2755" s="17"/>
      <c r="F2755" s="17"/>
      <c r="G2755" s="17"/>
      <c r="H2755" s="17"/>
      <c r="I2755" s="17"/>
      <c r="J2755" s="17"/>
      <c r="K2755" s="17"/>
      <c r="L2755" s="17"/>
      <c r="M2755" s="17"/>
      <c r="N2755" s="17"/>
      <c r="O2755" s="17"/>
      <c r="P2755" s="17"/>
    </row>
    <row r="2756" spans="1:16" x14ac:dyDescent="0.3">
      <c r="A2756" s="17"/>
      <c r="B2756" s="17"/>
      <c r="C2756" s="17"/>
      <c r="D2756" s="17"/>
      <c r="E2756" s="17"/>
      <c r="F2756" s="17"/>
      <c r="G2756" s="17"/>
      <c r="H2756" s="17"/>
      <c r="I2756" s="17"/>
      <c r="J2756" s="17"/>
      <c r="K2756" s="17"/>
      <c r="L2756" s="17"/>
      <c r="M2756" s="17"/>
      <c r="N2756" s="17"/>
      <c r="O2756" s="17"/>
      <c r="P2756" s="17"/>
    </row>
    <row r="2757" spans="1:16" x14ac:dyDescent="0.3">
      <c r="A2757" s="17"/>
      <c r="B2757" s="17"/>
      <c r="C2757" s="17"/>
      <c r="D2757" s="17"/>
      <c r="E2757" s="17"/>
      <c r="F2757" s="17"/>
      <c r="G2757" s="17"/>
      <c r="H2757" s="17"/>
      <c r="I2757" s="17"/>
      <c r="J2757" s="17"/>
      <c r="K2757" s="17"/>
      <c r="L2757" s="17"/>
      <c r="M2757" s="17"/>
      <c r="N2757" s="17"/>
      <c r="O2757" s="17"/>
      <c r="P2757" s="17"/>
    </row>
    <row r="2758" spans="1:16" x14ac:dyDescent="0.3">
      <c r="A2758" s="17"/>
      <c r="B2758" s="17"/>
      <c r="C2758" s="17"/>
      <c r="D2758" s="17"/>
      <c r="E2758" s="17"/>
      <c r="F2758" s="17"/>
      <c r="G2758" s="17"/>
      <c r="H2758" s="17"/>
      <c r="I2758" s="17"/>
      <c r="J2758" s="17"/>
      <c r="K2758" s="17"/>
      <c r="L2758" s="17"/>
      <c r="M2758" s="17"/>
      <c r="N2758" s="17"/>
      <c r="O2758" s="17"/>
      <c r="P2758" s="17"/>
    </row>
    <row r="2759" spans="1:16" x14ac:dyDescent="0.3">
      <c r="A2759" s="17"/>
      <c r="B2759" s="17"/>
      <c r="C2759" s="17"/>
      <c r="D2759" s="17"/>
      <c r="E2759" s="17"/>
      <c r="F2759" s="17"/>
      <c r="G2759" s="17"/>
      <c r="H2759" s="17"/>
      <c r="I2759" s="17"/>
      <c r="J2759" s="17"/>
      <c r="K2759" s="17"/>
      <c r="L2759" s="17"/>
      <c r="M2759" s="17"/>
      <c r="N2759" s="17"/>
      <c r="O2759" s="17"/>
      <c r="P2759" s="17"/>
    </row>
    <row r="2760" spans="1:16" x14ac:dyDescent="0.3">
      <c r="A2760" s="17"/>
      <c r="B2760" s="17"/>
      <c r="C2760" s="17"/>
      <c r="D2760" s="17"/>
      <c r="E2760" s="17"/>
      <c r="F2760" s="17"/>
      <c r="G2760" s="17"/>
      <c r="H2760" s="17"/>
      <c r="I2760" s="17"/>
      <c r="J2760" s="17"/>
      <c r="K2760" s="17"/>
      <c r="L2760" s="17"/>
      <c r="M2760" s="17"/>
      <c r="N2760" s="17"/>
      <c r="O2760" s="17"/>
      <c r="P2760" s="17"/>
    </row>
    <row r="2761" spans="1:16" x14ac:dyDescent="0.3">
      <c r="A2761" s="17"/>
      <c r="B2761" s="17"/>
      <c r="C2761" s="17"/>
      <c r="D2761" s="17"/>
      <c r="E2761" s="17"/>
      <c r="F2761" s="17"/>
      <c r="G2761" s="17"/>
      <c r="H2761" s="17"/>
      <c r="I2761" s="17"/>
      <c r="J2761" s="17"/>
      <c r="K2761" s="17"/>
      <c r="L2761" s="17"/>
      <c r="M2761" s="17"/>
      <c r="N2761" s="17"/>
      <c r="O2761" s="17"/>
      <c r="P2761" s="17"/>
    </row>
    <row r="2762" spans="1:16" x14ac:dyDescent="0.3">
      <c r="A2762" s="17"/>
      <c r="B2762" s="17"/>
      <c r="C2762" s="17"/>
      <c r="D2762" s="17"/>
      <c r="E2762" s="17"/>
      <c r="F2762" s="17"/>
      <c r="G2762" s="17"/>
      <c r="H2762" s="17"/>
      <c r="I2762" s="17"/>
      <c r="J2762" s="17"/>
      <c r="K2762" s="17"/>
      <c r="L2762" s="17"/>
      <c r="M2762" s="17"/>
      <c r="N2762" s="17"/>
      <c r="O2762" s="17"/>
      <c r="P2762" s="17"/>
    </row>
    <row r="2763" spans="1:16" x14ac:dyDescent="0.3">
      <c r="A2763" s="17"/>
      <c r="B2763" s="17"/>
      <c r="C2763" s="17"/>
      <c r="D2763" s="17"/>
      <c r="E2763" s="17"/>
      <c r="F2763" s="17"/>
      <c r="G2763" s="17"/>
      <c r="H2763" s="17"/>
      <c r="I2763" s="17"/>
      <c r="J2763" s="17"/>
      <c r="K2763" s="17"/>
      <c r="L2763" s="17"/>
      <c r="M2763" s="17"/>
      <c r="N2763" s="17"/>
      <c r="O2763" s="17"/>
      <c r="P2763" s="17"/>
    </row>
    <row r="2764" spans="1:16" x14ac:dyDescent="0.3">
      <c r="A2764" s="17"/>
      <c r="B2764" s="17"/>
      <c r="C2764" s="17"/>
      <c r="D2764" s="17"/>
      <c r="E2764" s="17"/>
      <c r="F2764" s="17"/>
      <c r="G2764" s="17"/>
      <c r="H2764" s="17"/>
      <c r="I2764" s="17"/>
      <c r="J2764" s="17"/>
      <c r="K2764" s="17"/>
      <c r="L2764" s="17"/>
      <c r="M2764" s="17"/>
      <c r="N2764" s="17"/>
      <c r="O2764" s="17"/>
      <c r="P2764" s="17"/>
    </row>
    <row r="2765" spans="1:16" x14ac:dyDescent="0.3">
      <c r="A2765" s="17"/>
      <c r="B2765" s="17"/>
      <c r="C2765" s="17"/>
      <c r="D2765" s="17"/>
      <c r="E2765" s="17"/>
      <c r="F2765" s="17"/>
      <c r="G2765" s="17"/>
      <c r="H2765" s="17"/>
      <c r="I2765" s="17"/>
      <c r="J2765" s="17"/>
      <c r="K2765" s="17"/>
      <c r="L2765" s="17"/>
      <c r="M2765" s="17"/>
      <c r="N2765" s="17"/>
      <c r="O2765" s="17"/>
      <c r="P2765" s="17"/>
    </row>
    <row r="2766" spans="1:16" x14ac:dyDescent="0.3">
      <c r="A2766" s="17"/>
      <c r="B2766" s="17"/>
      <c r="C2766" s="17"/>
      <c r="D2766" s="17"/>
      <c r="E2766" s="17"/>
      <c r="F2766" s="17"/>
      <c r="G2766" s="17"/>
      <c r="H2766" s="17"/>
      <c r="I2766" s="17"/>
      <c r="J2766" s="17"/>
      <c r="K2766" s="17"/>
      <c r="L2766" s="17"/>
      <c r="M2766" s="17"/>
      <c r="N2766" s="17"/>
      <c r="O2766" s="17"/>
      <c r="P2766" s="17"/>
    </row>
    <row r="2767" spans="1:16" x14ac:dyDescent="0.3">
      <c r="A2767" s="17"/>
      <c r="B2767" s="17"/>
      <c r="C2767" s="17"/>
      <c r="D2767" s="17"/>
      <c r="E2767" s="17"/>
      <c r="F2767" s="17"/>
      <c r="G2767" s="17"/>
      <c r="H2767" s="17"/>
      <c r="I2767" s="17"/>
      <c r="J2767" s="17"/>
      <c r="K2767" s="17"/>
      <c r="L2767" s="17"/>
      <c r="M2767" s="17"/>
      <c r="N2767" s="17"/>
      <c r="O2767" s="17"/>
      <c r="P2767" s="17"/>
    </row>
    <row r="2768" spans="1:16" x14ac:dyDescent="0.3">
      <c r="A2768" s="17"/>
      <c r="B2768" s="17"/>
      <c r="C2768" s="17"/>
      <c r="D2768" s="17"/>
      <c r="E2768" s="17"/>
      <c r="F2768" s="17"/>
      <c r="G2768" s="17"/>
      <c r="H2768" s="17"/>
      <c r="I2768" s="17"/>
      <c r="J2768" s="17"/>
      <c r="K2768" s="17"/>
      <c r="L2768" s="17"/>
      <c r="M2768" s="17"/>
      <c r="N2768" s="17"/>
      <c r="O2768" s="17"/>
      <c r="P2768" s="17"/>
    </row>
    <row r="2769" spans="1:16" x14ac:dyDescent="0.3">
      <c r="A2769" s="17"/>
      <c r="B2769" s="17"/>
      <c r="C2769" s="17"/>
      <c r="D2769" s="17"/>
      <c r="E2769" s="17"/>
      <c r="F2769" s="17"/>
      <c r="G2769" s="17"/>
      <c r="H2769" s="17"/>
      <c r="I2769" s="17"/>
      <c r="J2769" s="17"/>
      <c r="K2769" s="17"/>
      <c r="L2769" s="17"/>
      <c r="M2769" s="17"/>
      <c r="N2769" s="17"/>
      <c r="O2769" s="17"/>
      <c r="P2769" s="17"/>
    </row>
    <row r="2770" spans="1:16" x14ac:dyDescent="0.3">
      <c r="A2770" s="17"/>
      <c r="B2770" s="17"/>
      <c r="C2770" s="17"/>
      <c r="D2770" s="17"/>
      <c r="E2770" s="17"/>
      <c r="F2770" s="17"/>
      <c r="G2770" s="17"/>
      <c r="H2770" s="17"/>
      <c r="I2770" s="17"/>
      <c r="J2770" s="17"/>
      <c r="K2770" s="17"/>
      <c r="L2770" s="17"/>
      <c r="M2770" s="17"/>
      <c r="N2770" s="17"/>
      <c r="O2770" s="17"/>
      <c r="P2770" s="17"/>
    </row>
    <row r="2771" spans="1:16" x14ac:dyDescent="0.3">
      <c r="A2771" s="17"/>
      <c r="B2771" s="17"/>
      <c r="C2771" s="17"/>
      <c r="D2771" s="17"/>
      <c r="E2771" s="17"/>
      <c r="F2771" s="17"/>
      <c r="G2771" s="17"/>
      <c r="H2771" s="17"/>
      <c r="I2771" s="17"/>
      <c r="J2771" s="17"/>
      <c r="K2771" s="17"/>
      <c r="L2771" s="17"/>
      <c r="M2771" s="17"/>
      <c r="N2771" s="17"/>
      <c r="O2771" s="17"/>
      <c r="P2771" s="17"/>
    </row>
    <row r="2772" spans="1:16" x14ac:dyDescent="0.3">
      <c r="A2772" s="17"/>
      <c r="B2772" s="17"/>
      <c r="C2772" s="17"/>
      <c r="D2772" s="17"/>
      <c r="E2772" s="17"/>
      <c r="F2772" s="17"/>
      <c r="G2772" s="17"/>
      <c r="H2772" s="17"/>
      <c r="I2772" s="17"/>
      <c r="J2772" s="17"/>
      <c r="K2772" s="17"/>
      <c r="L2772" s="17"/>
      <c r="M2772" s="17"/>
      <c r="N2772" s="17"/>
      <c r="O2772" s="17"/>
      <c r="P2772" s="17"/>
    </row>
    <row r="2773" spans="1:16" x14ac:dyDescent="0.3">
      <c r="A2773" s="17"/>
      <c r="B2773" s="17"/>
      <c r="C2773" s="17"/>
      <c r="D2773" s="17"/>
      <c r="E2773" s="17"/>
      <c r="F2773" s="17"/>
      <c r="G2773" s="17"/>
      <c r="H2773" s="17"/>
      <c r="I2773" s="17"/>
      <c r="J2773" s="17"/>
      <c r="K2773" s="17"/>
      <c r="L2773" s="17"/>
      <c r="M2773" s="17"/>
      <c r="N2773" s="17"/>
      <c r="O2773" s="17"/>
      <c r="P2773" s="17"/>
    </row>
    <row r="2774" spans="1:16" x14ac:dyDescent="0.3">
      <c r="A2774" s="17"/>
      <c r="B2774" s="17"/>
      <c r="C2774" s="17"/>
      <c r="D2774" s="17"/>
      <c r="E2774" s="17"/>
      <c r="F2774" s="17"/>
      <c r="G2774" s="17"/>
      <c r="H2774" s="17"/>
      <c r="I2774" s="17"/>
      <c r="J2774" s="17"/>
      <c r="K2774" s="17"/>
      <c r="L2774" s="17"/>
      <c r="M2774" s="17"/>
      <c r="N2774" s="17"/>
      <c r="O2774" s="17"/>
      <c r="P2774" s="17"/>
    </row>
    <row r="2775" spans="1:16" x14ac:dyDescent="0.3">
      <c r="A2775" s="17"/>
      <c r="B2775" s="17"/>
      <c r="C2775" s="17"/>
      <c r="D2775" s="17"/>
      <c r="E2775" s="17"/>
      <c r="F2775" s="17"/>
      <c r="G2775" s="17"/>
      <c r="H2775" s="17"/>
      <c r="I2775" s="17"/>
      <c r="J2775" s="17"/>
      <c r="K2775" s="17"/>
      <c r="L2775" s="17"/>
      <c r="M2775" s="17"/>
      <c r="N2775" s="17"/>
      <c r="O2775" s="17"/>
      <c r="P2775" s="17"/>
    </row>
    <row r="2776" spans="1:16" x14ac:dyDescent="0.3">
      <c r="A2776" s="17"/>
      <c r="B2776" s="17"/>
      <c r="C2776" s="17"/>
      <c r="D2776" s="17"/>
      <c r="E2776" s="17"/>
      <c r="F2776" s="17"/>
      <c r="G2776" s="17"/>
      <c r="H2776" s="17"/>
      <c r="I2776" s="17"/>
      <c r="J2776" s="17"/>
      <c r="K2776" s="17"/>
      <c r="L2776" s="17"/>
      <c r="M2776" s="17"/>
      <c r="N2776" s="17"/>
      <c r="O2776" s="17"/>
      <c r="P2776" s="17"/>
    </row>
    <row r="2777" spans="1:16" x14ac:dyDescent="0.3">
      <c r="A2777" s="17"/>
      <c r="B2777" s="17"/>
      <c r="C2777" s="17"/>
      <c r="D2777" s="17"/>
      <c r="E2777" s="17"/>
      <c r="F2777" s="17"/>
      <c r="G2777" s="17"/>
      <c r="H2777" s="17"/>
      <c r="I2777" s="17"/>
      <c r="J2777" s="17"/>
      <c r="K2777" s="17"/>
      <c r="L2777" s="17"/>
      <c r="M2777" s="17"/>
      <c r="N2777" s="17"/>
      <c r="O2777" s="17"/>
      <c r="P2777" s="17"/>
    </row>
    <row r="2778" spans="1:16" x14ac:dyDescent="0.3">
      <c r="A2778" s="17"/>
      <c r="B2778" s="17"/>
      <c r="C2778" s="17"/>
      <c r="D2778" s="17"/>
      <c r="E2778" s="17"/>
      <c r="F2778" s="17"/>
      <c r="G2778" s="17"/>
      <c r="H2778" s="17"/>
      <c r="I2778" s="17"/>
      <c r="J2778" s="17"/>
      <c r="K2778" s="17"/>
      <c r="L2778" s="17"/>
      <c r="M2778" s="17"/>
      <c r="N2778" s="17"/>
      <c r="O2778" s="17"/>
      <c r="P2778" s="17"/>
    </row>
    <row r="2779" spans="1:16" x14ac:dyDescent="0.3">
      <c r="A2779" s="17"/>
      <c r="B2779" s="17"/>
      <c r="C2779" s="17"/>
      <c r="D2779" s="17"/>
      <c r="E2779" s="17"/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  <c r="P2779" s="17"/>
    </row>
    <row r="2780" spans="1:16" x14ac:dyDescent="0.3">
      <c r="A2780" s="17"/>
      <c r="B2780" s="17"/>
      <c r="C2780" s="17"/>
      <c r="D2780" s="17"/>
      <c r="E2780" s="17"/>
      <c r="F2780" s="17"/>
      <c r="G2780" s="17"/>
      <c r="H2780" s="17"/>
      <c r="I2780" s="17"/>
      <c r="J2780" s="17"/>
      <c r="K2780" s="17"/>
      <c r="L2780" s="17"/>
      <c r="M2780" s="17"/>
      <c r="N2780" s="17"/>
      <c r="O2780" s="17"/>
      <c r="P2780" s="17"/>
    </row>
    <row r="2781" spans="1:16" x14ac:dyDescent="0.3">
      <c r="A2781" s="17"/>
      <c r="B2781" s="17"/>
      <c r="C2781" s="17"/>
      <c r="D2781" s="17"/>
      <c r="E2781" s="17"/>
      <c r="F2781" s="17"/>
      <c r="G2781" s="17"/>
      <c r="H2781" s="17"/>
      <c r="I2781" s="17"/>
      <c r="J2781" s="17"/>
      <c r="K2781" s="17"/>
      <c r="L2781" s="17"/>
      <c r="M2781" s="17"/>
      <c r="N2781" s="17"/>
      <c r="O2781" s="17"/>
      <c r="P2781" s="17"/>
    </row>
    <row r="2782" spans="1:16" x14ac:dyDescent="0.3">
      <c r="A2782" s="17"/>
      <c r="B2782" s="17"/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  <c r="P2782" s="17"/>
    </row>
    <row r="2783" spans="1:16" x14ac:dyDescent="0.3">
      <c r="A2783" s="17"/>
      <c r="B2783" s="17"/>
      <c r="C2783" s="17"/>
      <c r="D2783" s="17"/>
      <c r="E2783" s="17"/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  <c r="P2783" s="17"/>
    </row>
    <row r="2784" spans="1:16" x14ac:dyDescent="0.3">
      <c r="A2784" s="17"/>
      <c r="B2784" s="17"/>
      <c r="C2784" s="17"/>
      <c r="D2784" s="17"/>
      <c r="E2784" s="17"/>
      <c r="F2784" s="17"/>
      <c r="G2784" s="17"/>
      <c r="H2784" s="17"/>
      <c r="I2784" s="17"/>
      <c r="J2784" s="17"/>
      <c r="K2784" s="17"/>
      <c r="L2784" s="17"/>
      <c r="M2784" s="17"/>
      <c r="N2784" s="17"/>
      <c r="O2784" s="17"/>
      <c r="P2784" s="17"/>
    </row>
    <row r="2785" spans="1:16" x14ac:dyDescent="0.3">
      <c r="A2785" s="17"/>
      <c r="B2785" s="17"/>
      <c r="C2785" s="17"/>
      <c r="D2785" s="17"/>
      <c r="E2785" s="17"/>
      <c r="F2785" s="17"/>
      <c r="G2785" s="17"/>
      <c r="H2785" s="17"/>
      <c r="I2785" s="17"/>
      <c r="J2785" s="17"/>
      <c r="K2785" s="17"/>
      <c r="L2785" s="17"/>
      <c r="M2785" s="17"/>
      <c r="N2785" s="17"/>
      <c r="O2785" s="17"/>
      <c r="P2785" s="17"/>
    </row>
    <row r="2786" spans="1:16" x14ac:dyDescent="0.3">
      <c r="A2786" s="17"/>
      <c r="B2786" s="17"/>
      <c r="C2786" s="17"/>
      <c r="D2786" s="17"/>
      <c r="E2786" s="17"/>
      <c r="F2786" s="17"/>
      <c r="G2786" s="17"/>
      <c r="H2786" s="17"/>
      <c r="I2786" s="17"/>
      <c r="J2786" s="17"/>
      <c r="K2786" s="17"/>
      <c r="L2786" s="17"/>
      <c r="M2786" s="17"/>
      <c r="N2786" s="17"/>
      <c r="O2786" s="17"/>
      <c r="P2786" s="17"/>
    </row>
    <row r="2787" spans="1:16" x14ac:dyDescent="0.3">
      <c r="A2787" s="17"/>
      <c r="B2787" s="17"/>
      <c r="C2787" s="17"/>
      <c r="D2787" s="17"/>
      <c r="E2787" s="17"/>
      <c r="F2787" s="17"/>
      <c r="G2787" s="17"/>
      <c r="H2787" s="17"/>
      <c r="I2787" s="17"/>
      <c r="J2787" s="17"/>
      <c r="K2787" s="17"/>
      <c r="L2787" s="17"/>
      <c r="M2787" s="17"/>
      <c r="N2787" s="17"/>
      <c r="O2787" s="17"/>
      <c r="P2787" s="17"/>
    </row>
    <row r="2788" spans="1:16" x14ac:dyDescent="0.3">
      <c r="A2788" s="17"/>
      <c r="B2788" s="17"/>
      <c r="C2788" s="17"/>
      <c r="D2788" s="17"/>
      <c r="E2788" s="17"/>
      <c r="F2788" s="17"/>
      <c r="G2788" s="17"/>
      <c r="H2788" s="17"/>
      <c r="I2788" s="17"/>
      <c r="J2788" s="17"/>
      <c r="K2788" s="17"/>
      <c r="L2788" s="17"/>
      <c r="M2788" s="17"/>
      <c r="N2788" s="17"/>
      <c r="O2788" s="17"/>
      <c r="P2788" s="17"/>
    </row>
    <row r="2789" spans="1:16" x14ac:dyDescent="0.3">
      <c r="A2789" s="17"/>
      <c r="B2789" s="17"/>
      <c r="C2789" s="17"/>
      <c r="D2789" s="17"/>
      <c r="E2789" s="17"/>
      <c r="F2789" s="17"/>
      <c r="G2789" s="17"/>
      <c r="H2789" s="17"/>
      <c r="I2789" s="17"/>
      <c r="J2789" s="17"/>
      <c r="K2789" s="17"/>
      <c r="L2789" s="17"/>
      <c r="M2789" s="17"/>
      <c r="N2789" s="17"/>
      <c r="O2789" s="17"/>
      <c r="P2789" s="17"/>
    </row>
    <row r="2790" spans="1:16" x14ac:dyDescent="0.3">
      <c r="A2790" s="17"/>
      <c r="B2790" s="17"/>
      <c r="C2790" s="17"/>
      <c r="D2790" s="17"/>
      <c r="E2790" s="17"/>
      <c r="F2790" s="17"/>
      <c r="G2790" s="17"/>
      <c r="H2790" s="17"/>
      <c r="I2790" s="17"/>
      <c r="J2790" s="17"/>
      <c r="K2790" s="17"/>
      <c r="L2790" s="17"/>
      <c r="M2790" s="17"/>
      <c r="N2790" s="17"/>
      <c r="O2790" s="17"/>
      <c r="P2790" s="17"/>
    </row>
    <row r="2791" spans="1:16" x14ac:dyDescent="0.3">
      <c r="A2791" s="17"/>
      <c r="B2791" s="17"/>
      <c r="C2791" s="17"/>
      <c r="D2791" s="17"/>
      <c r="E2791" s="17"/>
      <c r="F2791" s="17"/>
      <c r="G2791" s="17"/>
      <c r="H2791" s="17"/>
      <c r="I2791" s="17"/>
      <c r="J2791" s="17"/>
      <c r="K2791" s="17"/>
      <c r="L2791" s="17"/>
      <c r="M2791" s="17"/>
      <c r="N2791" s="17"/>
      <c r="O2791" s="17"/>
      <c r="P2791" s="17"/>
    </row>
    <row r="2792" spans="1:16" x14ac:dyDescent="0.3">
      <c r="A2792" s="17"/>
      <c r="B2792" s="17"/>
      <c r="C2792" s="17"/>
      <c r="D2792" s="17"/>
      <c r="E2792" s="17"/>
      <c r="F2792" s="17"/>
      <c r="G2792" s="17"/>
      <c r="H2792" s="17"/>
      <c r="I2792" s="17"/>
      <c r="J2792" s="17"/>
      <c r="K2792" s="17"/>
      <c r="L2792" s="17"/>
      <c r="M2792" s="17"/>
      <c r="N2792" s="17"/>
      <c r="O2792" s="17"/>
      <c r="P2792" s="17"/>
    </row>
    <row r="2793" spans="1:16" x14ac:dyDescent="0.3">
      <c r="A2793" s="17"/>
      <c r="B2793" s="17"/>
      <c r="C2793" s="17"/>
      <c r="D2793" s="17"/>
      <c r="E2793" s="17"/>
      <c r="F2793" s="17"/>
      <c r="G2793" s="17"/>
      <c r="H2793" s="17"/>
      <c r="I2793" s="17"/>
      <c r="J2793" s="17"/>
      <c r="K2793" s="17"/>
      <c r="L2793" s="17"/>
      <c r="M2793" s="17"/>
      <c r="N2793" s="17"/>
      <c r="O2793" s="17"/>
      <c r="P2793" s="17"/>
    </row>
    <row r="2794" spans="1:16" x14ac:dyDescent="0.3">
      <c r="A2794" s="17"/>
      <c r="B2794" s="17"/>
      <c r="C2794" s="17"/>
      <c r="D2794" s="17"/>
      <c r="E2794" s="17"/>
      <c r="F2794" s="17"/>
      <c r="G2794" s="17"/>
      <c r="H2794" s="17"/>
      <c r="I2794" s="17"/>
      <c r="J2794" s="17"/>
      <c r="K2794" s="17"/>
      <c r="L2794" s="17"/>
      <c r="M2794" s="17"/>
      <c r="N2794" s="17"/>
      <c r="O2794" s="17"/>
      <c r="P2794" s="17"/>
    </row>
    <row r="2795" spans="1:16" x14ac:dyDescent="0.3">
      <c r="A2795" s="17"/>
      <c r="B2795" s="17"/>
      <c r="C2795" s="17"/>
      <c r="D2795" s="17"/>
      <c r="E2795" s="17"/>
      <c r="F2795" s="17"/>
      <c r="G2795" s="17"/>
      <c r="H2795" s="17"/>
      <c r="I2795" s="17"/>
      <c r="J2795" s="17"/>
      <c r="K2795" s="17"/>
      <c r="L2795" s="17"/>
      <c r="M2795" s="17"/>
      <c r="N2795" s="17"/>
      <c r="O2795" s="17"/>
      <c r="P2795" s="17"/>
    </row>
    <row r="2796" spans="1:16" x14ac:dyDescent="0.3">
      <c r="A2796" s="17"/>
      <c r="B2796" s="17"/>
      <c r="C2796" s="17"/>
      <c r="D2796" s="17"/>
      <c r="E2796" s="17"/>
      <c r="F2796" s="17"/>
      <c r="G2796" s="17"/>
      <c r="H2796" s="17"/>
      <c r="I2796" s="17"/>
      <c r="J2796" s="17"/>
      <c r="K2796" s="17"/>
      <c r="L2796" s="17"/>
      <c r="M2796" s="17"/>
      <c r="N2796" s="17"/>
      <c r="O2796" s="17"/>
      <c r="P2796" s="17"/>
    </row>
    <row r="2797" spans="1:16" x14ac:dyDescent="0.3">
      <c r="A2797" s="17"/>
      <c r="B2797" s="17"/>
      <c r="C2797" s="17"/>
      <c r="D2797" s="17"/>
      <c r="E2797" s="17"/>
      <c r="F2797" s="17"/>
      <c r="G2797" s="17"/>
      <c r="H2797" s="17"/>
      <c r="I2797" s="17"/>
      <c r="J2797" s="17"/>
      <c r="K2797" s="17"/>
      <c r="L2797" s="17"/>
      <c r="M2797" s="17"/>
      <c r="N2797" s="17"/>
      <c r="O2797" s="17"/>
      <c r="P2797" s="17"/>
    </row>
    <row r="2798" spans="1:16" x14ac:dyDescent="0.3">
      <c r="A2798" s="17"/>
      <c r="B2798" s="17"/>
      <c r="C2798" s="17"/>
      <c r="D2798" s="17"/>
      <c r="E2798" s="17"/>
      <c r="F2798" s="17"/>
      <c r="G2798" s="17"/>
      <c r="H2798" s="17"/>
      <c r="I2798" s="17"/>
      <c r="J2798" s="17"/>
      <c r="K2798" s="17"/>
      <c r="L2798" s="17"/>
      <c r="M2798" s="17"/>
      <c r="N2798" s="17"/>
      <c r="O2798" s="17"/>
      <c r="P2798" s="17"/>
    </row>
    <row r="2799" spans="1:16" x14ac:dyDescent="0.3">
      <c r="A2799" s="17"/>
      <c r="B2799" s="17"/>
      <c r="C2799" s="17"/>
      <c r="D2799" s="17"/>
      <c r="E2799" s="17"/>
      <c r="F2799" s="17"/>
      <c r="G2799" s="17"/>
      <c r="H2799" s="17"/>
      <c r="I2799" s="17"/>
      <c r="J2799" s="17"/>
      <c r="K2799" s="17"/>
      <c r="L2799" s="17"/>
      <c r="M2799" s="17"/>
      <c r="N2799" s="17"/>
      <c r="O2799" s="17"/>
      <c r="P2799" s="17"/>
    </row>
    <row r="2800" spans="1:16" x14ac:dyDescent="0.3">
      <c r="A2800" s="17"/>
      <c r="B2800" s="17"/>
      <c r="C2800" s="17"/>
      <c r="D2800" s="17"/>
      <c r="E2800" s="17"/>
      <c r="F2800" s="17"/>
      <c r="G2800" s="17"/>
      <c r="H2800" s="17"/>
      <c r="I2800" s="17"/>
      <c r="J2800" s="17"/>
      <c r="K2800" s="17"/>
      <c r="L2800" s="17"/>
      <c r="M2800" s="17"/>
      <c r="N2800" s="17"/>
      <c r="O2800" s="17"/>
      <c r="P2800" s="17"/>
    </row>
    <row r="2801" spans="1:16" x14ac:dyDescent="0.3">
      <c r="A2801" s="17"/>
      <c r="B2801" s="17"/>
      <c r="C2801" s="17"/>
      <c r="D2801" s="17"/>
      <c r="E2801" s="17"/>
      <c r="F2801" s="17"/>
      <c r="G2801" s="17"/>
      <c r="H2801" s="17"/>
      <c r="I2801" s="17"/>
      <c r="J2801" s="17"/>
      <c r="K2801" s="17"/>
      <c r="L2801" s="17"/>
      <c r="M2801" s="17"/>
      <c r="N2801" s="17"/>
      <c r="O2801" s="17"/>
      <c r="P2801" s="17"/>
    </row>
    <row r="2802" spans="1:16" x14ac:dyDescent="0.3">
      <c r="A2802" s="17"/>
      <c r="B2802" s="17"/>
      <c r="C2802" s="17"/>
      <c r="D2802" s="17"/>
      <c r="E2802" s="17"/>
      <c r="F2802" s="17"/>
      <c r="G2802" s="17"/>
      <c r="H2802" s="17"/>
      <c r="I2802" s="17"/>
      <c r="J2802" s="17"/>
      <c r="K2802" s="17"/>
      <c r="L2802" s="17"/>
      <c r="M2802" s="17"/>
      <c r="N2802" s="17"/>
      <c r="O2802" s="17"/>
      <c r="P2802" s="17"/>
    </row>
    <row r="2803" spans="1:16" x14ac:dyDescent="0.3">
      <c r="A2803" s="17"/>
      <c r="B2803" s="17"/>
      <c r="C2803" s="17"/>
      <c r="D2803" s="17"/>
      <c r="E2803" s="17"/>
      <c r="F2803" s="17"/>
      <c r="G2803" s="17"/>
      <c r="H2803" s="17"/>
      <c r="I2803" s="17"/>
      <c r="J2803" s="17"/>
      <c r="K2803" s="17"/>
      <c r="L2803" s="17"/>
      <c r="M2803" s="17"/>
      <c r="N2803" s="17"/>
      <c r="O2803" s="17"/>
      <c r="P2803" s="17"/>
    </row>
    <row r="2804" spans="1:16" x14ac:dyDescent="0.3">
      <c r="A2804" s="17"/>
      <c r="B2804" s="17"/>
      <c r="C2804" s="17"/>
      <c r="D2804" s="17"/>
      <c r="E2804" s="17"/>
      <c r="F2804" s="17"/>
      <c r="G2804" s="17"/>
      <c r="H2804" s="17"/>
      <c r="I2804" s="17"/>
      <c r="J2804" s="17"/>
      <c r="K2804" s="17"/>
      <c r="L2804" s="17"/>
      <c r="M2804" s="17"/>
      <c r="N2804" s="17"/>
      <c r="O2804" s="17"/>
      <c r="P2804" s="17"/>
    </row>
    <row r="2805" spans="1:16" x14ac:dyDescent="0.3">
      <c r="A2805" s="17"/>
      <c r="B2805" s="17"/>
      <c r="C2805" s="17"/>
      <c r="D2805" s="17"/>
      <c r="E2805" s="17"/>
      <c r="F2805" s="17"/>
      <c r="G2805" s="17"/>
      <c r="H2805" s="17"/>
      <c r="I2805" s="17"/>
      <c r="J2805" s="17"/>
      <c r="K2805" s="17"/>
      <c r="L2805" s="17"/>
      <c r="M2805" s="17"/>
      <c r="N2805" s="17"/>
      <c r="O2805" s="17"/>
      <c r="P2805" s="17"/>
    </row>
    <row r="2806" spans="1:16" x14ac:dyDescent="0.3">
      <c r="A2806" s="17"/>
      <c r="B2806" s="17"/>
      <c r="C2806" s="17"/>
      <c r="D2806" s="17"/>
      <c r="E2806" s="17"/>
      <c r="F2806" s="17"/>
      <c r="G2806" s="17"/>
      <c r="H2806" s="17"/>
      <c r="I2806" s="17"/>
      <c r="J2806" s="17"/>
      <c r="K2806" s="17"/>
      <c r="L2806" s="17"/>
      <c r="M2806" s="17"/>
      <c r="N2806" s="17"/>
      <c r="O2806" s="17"/>
      <c r="P2806" s="17"/>
    </row>
    <row r="2807" spans="1:16" x14ac:dyDescent="0.3">
      <c r="A2807" s="17"/>
      <c r="B2807" s="17"/>
      <c r="C2807" s="17"/>
      <c r="D2807" s="17"/>
      <c r="E2807" s="17"/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  <c r="P2807" s="17"/>
    </row>
    <row r="2808" spans="1:16" x14ac:dyDescent="0.3">
      <c r="A2808" s="17"/>
      <c r="B2808" s="17"/>
      <c r="C2808" s="17"/>
      <c r="D2808" s="17"/>
      <c r="E2808" s="17"/>
      <c r="F2808" s="17"/>
      <c r="G2808" s="17"/>
      <c r="H2808" s="17"/>
      <c r="I2808" s="17"/>
      <c r="J2808" s="17"/>
      <c r="K2808" s="17"/>
      <c r="L2808" s="17"/>
      <c r="M2808" s="17"/>
      <c r="N2808" s="17"/>
      <c r="O2808" s="17"/>
      <c r="P2808" s="17"/>
    </row>
    <row r="2809" spans="1:16" x14ac:dyDescent="0.3">
      <c r="A2809" s="17"/>
      <c r="B2809" s="17"/>
      <c r="C2809" s="17"/>
      <c r="D2809" s="17"/>
      <c r="E2809" s="17"/>
      <c r="F2809" s="17"/>
      <c r="G2809" s="17"/>
      <c r="H2809" s="17"/>
      <c r="I2809" s="17"/>
      <c r="J2809" s="17"/>
      <c r="K2809" s="17"/>
      <c r="L2809" s="17"/>
      <c r="M2809" s="17"/>
      <c r="N2809" s="17"/>
      <c r="O2809" s="17"/>
      <c r="P2809" s="17"/>
    </row>
    <row r="2810" spans="1:16" x14ac:dyDescent="0.3">
      <c r="A2810" s="17"/>
      <c r="B2810" s="17"/>
      <c r="C2810" s="17"/>
      <c r="D2810" s="17"/>
      <c r="E2810" s="17"/>
      <c r="F2810" s="17"/>
      <c r="G2810" s="17"/>
      <c r="H2810" s="17"/>
      <c r="I2810" s="17"/>
      <c r="J2810" s="17"/>
      <c r="K2810" s="17"/>
      <c r="L2810" s="17"/>
      <c r="M2810" s="17"/>
      <c r="N2810" s="17"/>
      <c r="O2810" s="17"/>
      <c r="P2810" s="17"/>
    </row>
    <row r="2811" spans="1:16" x14ac:dyDescent="0.3">
      <c r="A2811" s="17"/>
      <c r="B2811" s="17"/>
      <c r="C2811" s="17"/>
      <c r="D2811" s="17"/>
      <c r="E2811" s="17"/>
      <c r="F2811" s="17"/>
      <c r="G2811" s="17"/>
      <c r="H2811" s="17"/>
      <c r="I2811" s="17"/>
      <c r="J2811" s="17"/>
      <c r="K2811" s="17"/>
      <c r="L2811" s="17"/>
      <c r="M2811" s="17"/>
      <c r="N2811" s="17"/>
      <c r="O2811" s="17"/>
      <c r="P2811" s="17"/>
    </row>
    <row r="2812" spans="1:16" x14ac:dyDescent="0.3">
      <c r="A2812" s="17"/>
      <c r="B2812" s="17"/>
      <c r="C2812" s="17"/>
      <c r="D2812" s="17"/>
      <c r="E2812" s="17"/>
      <c r="F2812" s="17"/>
      <c r="G2812" s="17"/>
      <c r="H2812" s="17"/>
      <c r="I2812" s="17"/>
      <c r="J2812" s="17"/>
      <c r="K2812" s="17"/>
      <c r="L2812" s="17"/>
      <c r="M2812" s="17"/>
      <c r="N2812" s="17"/>
      <c r="O2812" s="17"/>
      <c r="P2812" s="17"/>
    </row>
    <row r="2813" spans="1:16" x14ac:dyDescent="0.3">
      <c r="A2813" s="17"/>
      <c r="B2813" s="17"/>
      <c r="C2813" s="17"/>
      <c r="D2813" s="17"/>
      <c r="E2813" s="17"/>
      <c r="F2813" s="17"/>
      <c r="G2813" s="17"/>
      <c r="H2813" s="17"/>
      <c r="I2813" s="17"/>
      <c r="J2813" s="17"/>
      <c r="K2813" s="17"/>
      <c r="L2813" s="17"/>
      <c r="M2813" s="17"/>
      <c r="N2813" s="17"/>
      <c r="O2813" s="17"/>
      <c r="P2813" s="17"/>
    </row>
    <row r="2814" spans="1:16" x14ac:dyDescent="0.3">
      <c r="A2814" s="17"/>
      <c r="B2814" s="17"/>
      <c r="C2814" s="17"/>
      <c r="D2814" s="17"/>
      <c r="E2814" s="17"/>
      <c r="F2814" s="17"/>
      <c r="G2814" s="17"/>
      <c r="H2814" s="17"/>
      <c r="I2814" s="17"/>
      <c r="J2814" s="17"/>
      <c r="K2814" s="17"/>
      <c r="L2814" s="17"/>
      <c r="M2814" s="17"/>
      <c r="N2814" s="17"/>
      <c r="O2814" s="17"/>
      <c r="P2814" s="17"/>
    </row>
    <row r="2815" spans="1:16" x14ac:dyDescent="0.3">
      <c r="A2815" s="17"/>
      <c r="B2815" s="17"/>
      <c r="C2815" s="17"/>
      <c r="D2815" s="17"/>
      <c r="E2815" s="17"/>
      <c r="F2815" s="17"/>
      <c r="G2815" s="17"/>
      <c r="H2815" s="17"/>
      <c r="I2815" s="17"/>
      <c r="J2815" s="17"/>
      <c r="K2815" s="17"/>
      <c r="L2815" s="17"/>
      <c r="M2815" s="17"/>
      <c r="N2815" s="17"/>
      <c r="O2815" s="17"/>
      <c r="P2815" s="17"/>
    </row>
    <row r="2816" spans="1:16" x14ac:dyDescent="0.3">
      <c r="A2816" s="17"/>
      <c r="B2816" s="17"/>
      <c r="C2816" s="17"/>
      <c r="D2816" s="17"/>
      <c r="E2816" s="17"/>
      <c r="F2816" s="17"/>
      <c r="G2816" s="17"/>
      <c r="H2816" s="17"/>
      <c r="I2816" s="17"/>
      <c r="J2816" s="17"/>
      <c r="K2816" s="17"/>
      <c r="L2816" s="17"/>
      <c r="M2816" s="17"/>
      <c r="N2816" s="17"/>
      <c r="O2816" s="17"/>
      <c r="P2816" s="17"/>
    </row>
    <row r="2817" spans="1:16" x14ac:dyDescent="0.3">
      <c r="A2817" s="17"/>
      <c r="B2817" s="17"/>
      <c r="C2817" s="17"/>
      <c r="D2817" s="17"/>
      <c r="E2817" s="17"/>
      <c r="F2817" s="17"/>
      <c r="G2817" s="17"/>
      <c r="H2817" s="17"/>
      <c r="I2817" s="17"/>
      <c r="J2817" s="17"/>
      <c r="K2817" s="17"/>
      <c r="L2817" s="17"/>
      <c r="M2817" s="17"/>
      <c r="N2817" s="17"/>
      <c r="O2817" s="17"/>
      <c r="P2817" s="17"/>
    </row>
    <row r="2818" spans="1:16" x14ac:dyDescent="0.3">
      <c r="A2818" s="17"/>
      <c r="B2818" s="17"/>
      <c r="C2818" s="17"/>
      <c r="D2818" s="17"/>
      <c r="E2818" s="17"/>
      <c r="F2818" s="17"/>
      <c r="G2818" s="17"/>
      <c r="H2818" s="17"/>
      <c r="I2818" s="17"/>
      <c r="J2818" s="17"/>
      <c r="K2818" s="17"/>
      <c r="L2818" s="17"/>
      <c r="M2818" s="17"/>
      <c r="N2818" s="17"/>
      <c r="O2818" s="17"/>
      <c r="P2818" s="17"/>
    </row>
    <row r="2819" spans="1:16" x14ac:dyDescent="0.3">
      <c r="A2819" s="17"/>
      <c r="B2819" s="17"/>
      <c r="C2819" s="17"/>
      <c r="D2819" s="17"/>
      <c r="E2819" s="17"/>
      <c r="F2819" s="17"/>
      <c r="G2819" s="17"/>
      <c r="H2819" s="17"/>
      <c r="I2819" s="17"/>
      <c r="J2819" s="17"/>
      <c r="K2819" s="17"/>
      <c r="L2819" s="17"/>
      <c r="M2819" s="17"/>
      <c r="N2819" s="17"/>
      <c r="O2819" s="17"/>
      <c r="P2819" s="17"/>
    </row>
    <row r="2820" spans="1:16" x14ac:dyDescent="0.3">
      <c r="A2820" s="17"/>
      <c r="B2820" s="17"/>
      <c r="C2820" s="17"/>
      <c r="D2820" s="17"/>
      <c r="E2820" s="17"/>
      <c r="F2820" s="17"/>
      <c r="G2820" s="17"/>
      <c r="H2820" s="17"/>
      <c r="I2820" s="17"/>
      <c r="J2820" s="17"/>
      <c r="K2820" s="17"/>
      <c r="L2820" s="17"/>
      <c r="M2820" s="17"/>
      <c r="N2820" s="17"/>
      <c r="O2820" s="17"/>
      <c r="P2820" s="17"/>
    </row>
    <row r="2821" spans="1:16" x14ac:dyDescent="0.3">
      <c r="A2821" s="17"/>
      <c r="B2821" s="17"/>
      <c r="C2821" s="17"/>
      <c r="D2821" s="17"/>
      <c r="E2821" s="17"/>
      <c r="F2821" s="17"/>
      <c r="G2821" s="17"/>
      <c r="H2821" s="17"/>
      <c r="I2821" s="17"/>
      <c r="J2821" s="17"/>
      <c r="K2821" s="17"/>
      <c r="L2821" s="17"/>
      <c r="M2821" s="17"/>
      <c r="N2821" s="17"/>
      <c r="O2821" s="17"/>
      <c r="P2821" s="17"/>
    </row>
    <row r="2822" spans="1:16" x14ac:dyDescent="0.3">
      <c r="A2822" s="17"/>
      <c r="B2822" s="17"/>
      <c r="C2822" s="17"/>
      <c r="D2822" s="17"/>
      <c r="E2822" s="17"/>
      <c r="F2822" s="17"/>
      <c r="G2822" s="17"/>
      <c r="H2822" s="17"/>
      <c r="I2822" s="17"/>
      <c r="J2822" s="17"/>
      <c r="K2822" s="17"/>
      <c r="L2822" s="17"/>
      <c r="M2822" s="17"/>
      <c r="N2822" s="17"/>
      <c r="O2822" s="17"/>
      <c r="P2822" s="17"/>
    </row>
    <row r="2823" spans="1:16" x14ac:dyDescent="0.3">
      <c r="A2823" s="17"/>
      <c r="B2823" s="17"/>
      <c r="C2823" s="17"/>
      <c r="D2823" s="17"/>
      <c r="E2823" s="17"/>
      <c r="F2823" s="17"/>
      <c r="G2823" s="17"/>
      <c r="H2823" s="17"/>
      <c r="I2823" s="17"/>
      <c r="J2823" s="17"/>
      <c r="K2823" s="17"/>
      <c r="L2823" s="17"/>
      <c r="M2823" s="17"/>
      <c r="N2823" s="17"/>
      <c r="O2823" s="17"/>
      <c r="P2823" s="17"/>
    </row>
    <row r="2824" spans="1:16" x14ac:dyDescent="0.3">
      <c r="A2824" s="17"/>
      <c r="B2824" s="17"/>
      <c r="C2824" s="17"/>
      <c r="D2824" s="17"/>
      <c r="E2824" s="17"/>
      <c r="F2824" s="17"/>
      <c r="G2824" s="17"/>
      <c r="H2824" s="17"/>
      <c r="I2824" s="17"/>
      <c r="J2824" s="17"/>
      <c r="K2824" s="17"/>
      <c r="L2824" s="17"/>
      <c r="M2824" s="17"/>
      <c r="N2824" s="17"/>
      <c r="O2824" s="17"/>
      <c r="P2824" s="17"/>
    </row>
    <row r="2825" spans="1:16" x14ac:dyDescent="0.3">
      <c r="A2825" s="17"/>
      <c r="B2825" s="17"/>
      <c r="C2825" s="17"/>
      <c r="D2825" s="17"/>
      <c r="E2825" s="17"/>
      <c r="F2825" s="17"/>
      <c r="G2825" s="17"/>
      <c r="H2825" s="17"/>
      <c r="I2825" s="17"/>
      <c r="J2825" s="17"/>
      <c r="K2825" s="17"/>
      <c r="L2825" s="17"/>
      <c r="M2825" s="17"/>
      <c r="N2825" s="17"/>
      <c r="O2825" s="17"/>
      <c r="P2825" s="17"/>
    </row>
    <row r="2826" spans="1:16" x14ac:dyDescent="0.3">
      <c r="A2826" s="17"/>
      <c r="B2826" s="17"/>
      <c r="C2826" s="17"/>
      <c r="D2826" s="17"/>
      <c r="E2826" s="17"/>
      <c r="F2826" s="17"/>
      <c r="G2826" s="17"/>
      <c r="H2826" s="17"/>
      <c r="I2826" s="17"/>
      <c r="J2826" s="17"/>
      <c r="K2826" s="17"/>
      <c r="L2826" s="17"/>
      <c r="M2826" s="17"/>
      <c r="N2826" s="17"/>
      <c r="O2826" s="17"/>
      <c r="P2826" s="17"/>
    </row>
    <row r="2827" spans="1:16" x14ac:dyDescent="0.3">
      <c r="A2827" s="17"/>
      <c r="B2827" s="17"/>
      <c r="C2827" s="17"/>
      <c r="D2827" s="17"/>
      <c r="E2827" s="17"/>
      <c r="F2827" s="17"/>
      <c r="G2827" s="17"/>
      <c r="H2827" s="17"/>
      <c r="I2827" s="17"/>
      <c r="J2827" s="17"/>
      <c r="K2827" s="17"/>
      <c r="L2827" s="17"/>
      <c r="M2827" s="17"/>
      <c r="N2827" s="17"/>
      <c r="O2827" s="17"/>
      <c r="P2827" s="17"/>
    </row>
    <row r="2828" spans="1:16" x14ac:dyDescent="0.3">
      <c r="A2828" s="17"/>
      <c r="B2828" s="17"/>
      <c r="C2828" s="17"/>
      <c r="D2828" s="17"/>
      <c r="E2828" s="17"/>
      <c r="F2828" s="17"/>
      <c r="G2828" s="17"/>
      <c r="H2828" s="17"/>
      <c r="I2828" s="17"/>
      <c r="J2828" s="17"/>
      <c r="K2828" s="17"/>
      <c r="L2828" s="17"/>
      <c r="M2828" s="17"/>
      <c r="N2828" s="17"/>
      <c r="O2828" s="17"/>
      <c r="P2828" s="17"/>
    </row>
    <row r="2829" spans="1:16" x14ac:dyDescent="0.3">
      <c r="A2829" s="17"/>
      <c r="B2829" s="17"/>
      <c r="C2829" s="17"/>
      <c r="D2829" s="17"/>
      <c r="E2829" s="17"/>
      <c r="F2829" s="17"/>
      <c r="G2829" s="17"/>
      <c r="H2829" s="17"/>
      <c r="I2829" s="17"/>
      <c r="J2829" s="17"/>
      <c r="K2829" s="17"/>
      <c r="L2829" s="17"/>
      <c r="M2829" s="17"/>
      <c r="N2829" s="17"/>
      <c r="O2829" s="17"/>
      <c r="P2829" s="17"/>
    </row>
    <row r="2830" spans="1:16" x14ac:dyDescent="0.3">
      <c r="A2830" s="17"/>
      <c r="B2830" s="17"/>
      <c r="C2830" s="17"/>
      <c r="D2830" s="17"/>
      <c r="E2830" s="17"/>
      <c r="F2830" s="17"/>
      <c r="G2830" s="17"/>
      <c r="H2830" s="17"/>
      <c r="I2830" s="17"/>
      <c r="J2830" s="17"/>
      <c r="K2830" s="17"/>
      <c r="L2830" s="17"/>
      <c r="M2830" s="17"/>
      <c r="N2830" s="17"/>
      <c r="O2830" s="17"/>
      <c r="P2830" s="17"/>
    </row>
    <row r="2831" spans="1:16" x14ac:dyDescent="0.3">
      <c r="A2831" s="17"/>
      <c r="B2831" s="17"/>
      <c r="C2831" s="17"/>
      <c r="D2831" s="17"/>
      <c r="E2831" s="17"/>
      <c r="F2831" s="17"/>
      <c r="G2831" s="17"/>
      <c r="H2831" s="17"/>
      <c r="I2831" s="17"/>
      <c r="J2831" s="17"/>
      <c r="K2831" s="17"/>
      <c r="L2831" s="17"/>
      <c r="M2831" s="17"/>
      <c r="N2831" s="17"/>
      <c r="O2831" s="17"/>
      <c r="P2831" s="17"/>
    </row>
    <row r="2832" spans="1:16" x14ac:dyDescent="0.3">
      <c r="A2832" s="17"/>
      <c r="B2832" s="17"/>
      <c r="C2832" s="17"/>
      <c r="D2832" s="17"/>
      <c r="E2832" s="17"/>
      <c r="F2832" s="17"/>
      <c r="G2832" s="17"/>
      <c r="H2832" s="17"/>
      <c r="I2832" s="17"/>
      <c r="J2832" s="17"/>
      <c r="K2832" s="17"/>
      <c r="L2832" s="17"/>
      <c r="M2832" s="17"/>
      <c r="N2832" s="17"/>
      <c r="O2832" s="17"/>
      <c r="P2832" s="17"/>
    </row>
    <row r="2833" spans="1:16" x14ac:dyDescent="0.3">
      <c r="A2833" s="17"/>
      <c r="B2833" s="17"/>
      <c r="C2833" s="17"/>
      <c r="D2833" s="17"/>
      <c r="E2833" s="17"/>
      <c r="F2833" s="17"/>
      <c r="G2833" s="17"/>
      <c r="H2833" s="17"/>
      <c r="I2833" s="17"/>
      <c r="J2833" s="17"/>
      <c r="K2833" s="17"/>
      <c r="L2833" s="17"/>
      <c r="M2833" s="17"/>
      <c r="N2833" s="17"/>
      <c r="O2833" s="17"/>
      <c r="P2833" s="17"/>
    </row>
    <row r="2834" spans="1:16" x14ac:dyDescent="0.3">
      <c r="A2834" s="17"/>
      <c r="B2834" s="17"/>
      <c r="C2834" s="17"/>
      <c r="D2834" s="17"/>
      <c r="E2834" s="17"/>
      <c r="F2834" s="17"/>
      <c r="G2834" s="17"/>
      <c r="H2834" s="17"/>
      <c r="I2834" s="17"/>
      <c r="J2834" s="17"/>
      <c r="K2834" s="17"/>
      <c r="L2834" s="17"/>
      <c r="M2834" s="17"/>
      <c r="N2834" s="17"/>
      <c r="O2834" s="17"/>
      <c r="P2834" s="17"/>
    </row>
    <row r="2835" spans="1:16" x14ac:dyDescent="0.3">
      <c r="A2835" s="17"/>
      <c r="B2835" s="17"/>
      <c r="C2835" s="17"/>
      <c r="D2835" s="17"/>
      <c r="E2835" s="17"/>
      <c r="F2835" s="17"/>
      <c r="G2835" s="17"/>
      <c r="H2835" s="17"/>
      <c r="I2835" s="17"/>
      <c r="J2835" s="17"/>
      <c r="K2835" s="17"/>
      <c r="L2835" s="17"/>
      <c r="M2835" s="17"/>
      <c r="N2835" s="17"/>
      <c r="O2835" s="17"/>
      <c r="P2835" s="17"/>
    </row>
    <row r="2836" spans="1:16" x14ac:dyDescent="0.3">
      <c r="A2836" s="17"/>
      <c r="B2836" s="17"/>
      <c r="C2836" s="17"/>
      <c r="D2836" s="17"/>
      <c r="E2836" s="17"/>
      <c r="F2836" s="17"/>
      <c r="G2836" s="17"/>
      <c r="H2836" s="17"/>
      <c r="I2836" s="17"/>
      <c r="J2836" s="17"/>
      <c r="K2836" s="17"/>
      <c r="L2836" s="17"/>
      <c r="M2836" s="17"/>
      <c r="N2836" s="17"/>
      <c r="O2836" s="17"/>
      <c r="P2836" s="17"/>
    </row>
    <row r="2837" spans="1:16" x14ac:dyDescent="0.3">
      <c r="A2837" s="17"/>
      <c r="B2837" s="17"/>
      <c r="C2837" s="17"/>
      <c r="D2837" s="17"/>
      <c r="E2837" s="17"/>
      <c r="F2837" s="17"/>
      <c r="G2837" s="17"/>
      <c r="H2837" s="17"/>
      <c r="I2837" s="17"/>
      <c r="J2837" s="17"/>
      <c r="K2837" s="17"/>
      <c r="L2837" s="17"/>
      <c r="M2837" s="17"/>
      <c r="N2837" s="17"/>
      <c r="O2837" s="17"/>
      <c r="P2837" s="17"/>
    </row>
    <row r="2838" spans="1:16" x14ac:dyDescent="0.3">
      <c r="A2838" s="17"/>
      <c r="B2838" s="17"/>
      <c r="C2838" s="17"/>
      <c r="D2838" s="17"/>
      <c r="E2838" s="17"/>
      <c r="F2838" s="17"/>
      <c r="G2838" s="17"/>
      <c r="H2838" s="17"/>
      <c r="I2838" s="17"/>
      <c r="J2838" s="17"/>
      <c r="K2838" s="17"/>
      <c r="L2838" s="17"/>
      <c r="M2838" s="17"/>
      <c r="N2838" s="17"/>
      <c r="O2838" s="17"/>
      <c r="P2838" s="17"/>
    </row>
    <row r="2839" spans="1:16" x14ac:dyDescent="0.3">
      <c r="A2839" s="17"/>
      <c r="B2839" s="17"/>
      <c r="C2839" s="17"/>
      <c r="D2839" s="17"/>
      <c r="E2839" s="17"/>
      <c r="F2839" s="17"/>
      <c r="G2839" s="17"/>
      <c r="H2839" s="17"/>
      <c r="I2839" s="17"/>
      <c r="J2839" s="17"/>
      <c r="K2839" s="17"/>
      <c r="L2839" s="17"/>
      <c r="M2839" s="17"/>
      <c r="N2839" s="17"/>
      <c r="O2839" s="17"/>
      <c r="P2839" s="17"/>
    </row>
    <row r="2840" spans="1:16" x14ac:dyDescent="0.3">
      <c r="A2840" s="17"/>
      <c r="B2840" s="17"/>
      <c r="C2840" s="17"/>
      <c r="D2840" s="17"/>
      <c r="E2840" s="17"/>
      <c r="F2840" s="17"/>
      <c r="G2840" s="17"/>
      <c r="H2840" s="17"/>
      <c r="I2840" s="17"/>
      <c r="J2840" s="17"/>
      <c r="K2840" s="17"/>
      <c r="L2840" s="17"/>
      <c r="M2840" s="17"/>
      <c r="N2840" s="17"/>
      <c r="O2840" s="17"/>
      <c r="P2840" s="17"/>
    </row>
    <row r="2841" spans="1:16" x14ac:dyDescent="0.3">
      <c r="A2841" s="17"/>
      <c r="B2841" s="17"/>
      <c r="C2841" s="17"/>
      <c r="D2841" s="17"/>
      <c r="E2841" s="17"/>
      <c r="F2841" s="17"/>
      <c r="G2841" s="17"/>
      <c r="H2841" s="17"/>
      <c r="I2841" s="17"/>
      <c r="J2841" s="17"/>
      <c r="K2841" s="17"/>
      <c r="L2841" s="17"/>
      <c r="M2841" s="17"/>
      <c r="N2841" s="17"/>
      <c r="O2841" s="17"/>
      <c r="P2841" s="17"/>
    </row>
    <row r="2842" spans="1:16" x14ac:dyDescent="0.3">
      <c r="A2842" s="17"/>
      <c r="B2842" s="17"/>
      <c r="C2842" s="17"/>
      <c r="D2842" s="17"/>
      <c r="E2842" s="17"/>
      <c r="F2842" s="17"/>
      <c r="G2842" s="17"/>
      <c r="H2842" s="17"/>
      <c r="I2842" s="17"/>
      <c r="J2842" s="17"/>
      <c r="K2842" s="17"/>
      <c r="L2842" s="17"/>
      <c r="M2842" s="17"/>
      <c r="N2842" s="17"/>
      <c r="O2842" s="17"/>
      <c r="P2842" s="17"/>
    </row>
    <row r="2843" spans="1:16" x14ac:dyDescent="0.3">
      <c r="A2843" s="17"/>
      <c r="B2843" s="17"/>
      <c r="C2843" s="17"/>
      <c r="D2843" s="17"/>
      <c r="E2843" s="17"/>
      <c r="F2843" s="17"/>
      <c r="G2843" s="17"/>
      <c r="H2843" s="17"/>
      <c r="I2843" s="17"/>
      <c r="J2843" s="17"/>
      <c r="K2843" s="17"/>
      <c r="L2843" s="17"/>
      <c r="M2843" s="17"/>
      <c r="N2843" s="17"/>
      <c r="O2843" s="17"/>
      <c r="P2843" s="17"/>
    </row>
    <row r="2844" spans="1:16" x14ac:dyDescent="0.3">
      <c r="A2844" s="17"/>
      <c r="B2844" s="17"/>
      <c r="C2844" s="17"/>
      <c r="D2844" s="17"/>
      <c r="E2844" s="17"/>
      <c r="F2844" s="17"/>
      <c r="G2844" s="17"/>
      <c r="H2844" s="17"/>
      <c r="I2844" s="17"/>
      <c r="J2844" s="17"/>
      <c r="K2844" s="17"/>
      <c r="L2844" s="17"/>
      <c r="M2844" s="17"/>
      <c r="N2844" s="17"/>
      <c r="O2844" s="17"/>
      <c r="P2844" s="17"/>
    </row>
    <row r="2845" spans="1:16" x14ac:dyDescent="0.3">
      <c r="A2845" s="17"/>
      <c r="B2845" s="17"/>
      <c r="C2845" s="17"/>
      <c r="D2845" s="17"/>
      <c r="E2845" s="17"/>
      <c r="F2845" s="17"/>
      <c r="G2845" s="17"/>
      <c r="H2845" s="17"/>
      <c r="I2845" s="17"/>
      <c r="J2845" s="17"/>
      <c r="K2845" s="17"/>
      <c r="L2845" s="17"/>
      <c r="M2845" s="17"/>
      <c r="N2845" s="17"/>
      <c r="O2845" s="17"/>
      <c r="P2845" s="17"/>
    </row>
    <row r="2846" spans="1:16" x14ac:dyDescent="0.3">
      <c r="A2846" s="17"/>
      <c r="B2846" s="17"/>
      <c r="C2846" s="17"/>
      <c r="D2846" s="17"/>
      <c r="E2846" s="17"/>
      <c r="F2846" s="17"/>
      <c r="G2846" s="17"/>
      <c r="H2846" s="17"/>
      <c r="I2846" s="17"/>
      <c r="J2846" s="17"/>
      <c r="K2846" s="17"/>
      <c r="L2846" s="17"/>
      <c r="M2846" s="17"/>
      <c r="N2846" s="17"/>
      <c r="O2846" s="17"/>
      <c r="P2846" s="17"/>
    </row>
    <row r="2847" spans="1:16" x14ac:dyDescent="0.3">
      <c r="A2847" s="17"/>
      <c r="B2847" s="17"/>
      <c r="C2847" s="17"/>
      <c r="D2847" s="17"/>
      <c r="E2847" s="17"/>
      <c r="F2847" s="17"/>
      <c r="G2847" s="17"/>
      <c r="H2847" s="17"/>
      <c r="I2847" s="17"/>
      <c r="J2847" s="17"/>
      <c r="K2847" s="17"/>
      <c r="L2847" s="17"/>
      <c r="M2847" s="17"/>
      <c r="N2847" s="17"/>
      <c r="O2847" s="17"/>
      <c r="P2847" s="17"/>
    </row>
    <row r="2848" spans="1:16" x14ac:dyDescent="0.3">
      <c r="A2848" s="17"/>
      <c r="B2848" s="17"/>
      <c r="C2848" s="17"/>
      <c r="D2848" s="17"/>
      <c r="E2848" s="17"/>
      <c r="F2848" s="17"/>
      <c r="G2848" s="17"/>
      <c r="H2848" s="17"/>
      <c r="I2848" s="17"/>
      <c r="J2848" s="17"/>
      <c r="K2848" s="17"/>
      <c r="L2848" s="17"/>
      <c r="M2848" s="17"/>
      <c r="N2848" s="17"/>
      <c r="O2848" s="17"/>
      <c r="P2848" s="17"/>
    </row>
    <row r="2849" spans="1:16" x14ac:dyDescent="0.3">
      <c r="A2849" s="17"/>
      <c r="B2849" s="17"/>
      <c r="C2849" s="17"/>
      <c r="D2849" s="17"/>
      <c r="E2849" s="17"/>
      <c r="F2849" s="17"/>
      <c r="G2849" s="17"/>
      <c r="H2849" s="17"/>
      <c r="I2849" s="17"/>
      <c r="J2849" s="17"/>
      <c r="K2849" s="17"/>
      <c r="L2849" s="17"/>
      <c r="M2849" s="17"/>
      <c r="N2849" s="17"/>
      <c r="O2849" s="17"/>
      <c r="P2849" s="17"/>
    </row>
    <row r="2850" spans="1:16" x14ac:dyDescent="0.3">
      <c r="A2850" s="17"/>
      <c r="B2850" s="17"/>
      <c r="C2850" s="17"/>
      <c r="D2850" s="17"/>
      <c r="E2850" s="17"/>
      <c r="F2850" s="17"/>
      <c r="G2850" s="17"/>
      <c r="H2850" s="17"/>
      <c r="I2850" s="17"/>
      <c r="J2850" s="17"/>
      <c r="K2850" s="17"/>
      <c r="L2850" s="17"/>
      <c r="M2850" s="17"/>
      <c r="N2850" s="17"/>
      <c r="O2850" s="17"/>
      <c r="P2850" s="17"/>
    </row>
    <row r="2851" spans="1:16" x14ac:dyDescent="0.3">
      <c r="A2851" s="17"/>
      <c r="B2851" s="17"/>
      <c r="C2851" s="17"/>
      <c r="D2851" s="17"/>
      <c r="E2851" s="17"/>
      <c r="F2851" s="17"/>
      <c r="G2851" s="17"/>
      <c r="H2851" s="17"/>
      <c r="I2851" s="17"/>
      <c r="J2851" s="17"/>
      <c r="K2851" s="17"/>
      <c r="L2851" s="17"/>
      <c r="M2851" s="17"/>
      <c r="N2851" s="17"/>
      <c r="O2851" s="17"/>
      <c r="P2851" s="17"/>
    </row>
    <row r="2852" spans="1:16" x14ac:dyDescent="0.3">
      <c r="A2852" s="17"/>
      <c r="B2852" s="17"/>
      <c r="C2852" s="17"/>
      <c r="D2852" s="17"/>
      <c r="E2852" s="17"/>
      <c r="F2852" s="17"/>
      <c r="G2852" s="17"/>
      <c r="H2852" s="17"/>
      <c r="I2852" s="17"/>
      <c r="J2852" s="17"/>
      <c r="K2852" s="17"/>
      <c r="L2852" s="17"/>
      <c r="M2852" s="17"/>
      <c r="N2852" s="17"/>
      <c r="O2852" s="17"/>
      <c r="P2852" s="17"/>
    </row>
    <row r="2853" spans="1:16" x14ac:dyDescent="0.3">
      <c r="A2853" s="17"/>
      <c r="B2853" s="17"/>
      <c r="C2853" s="17"/>
      <c r="D2853" s="17"/>
      <c r="E2853" s="17"/>
      <c r="F2853" s="17"/>
      <c r="G2853" s="17"/>
      <c r="H2853" s="17"/>
      <c r="I2853" s="17"/>
      <c r="J2853" s="17"/>
      <c r="K2853" s="17"/>
      <c r="L2853" s="17"/>
      <c r="M2853" s="17"/>
      <c r="N2853" s="17"/>
      <c r="O2853" s="17"/>
      <c r="P2853" s="17"/>
    </row>
    <row r="2854" spans="1:16" x14ac:dyDescent="0.3">
      <c r="A2854" s="17"/>
      <c r="B2854" s="17"/>
      <c r="C2854" s="17"/>
      <c r="D2854" s="17"/>
      <c r="E2854" s="17"/>
      <c r="F2854" s="17"/>
      <c r="G2854" s="17"/>
      <c r="H2854" s="17"/>
      <c r="I2854" s="17"/>
      <c r="J2854" s="17"/>
      <c r="K2854" s="17"/>
      <c r="L2854" s="17"/>
      <c r="M2854" s="17"/>
      <c r="N2854" s="17"/>
      <c r="O2854" s="17"/>
      <c r="P2854" s="17"/>
    </row>
    <row r="2855" spans="1:16" x14ac:dyDescent="0.3">
      <c r="A2855" s="17"/>
      <c r="B2855" s="17"/>
      <c r="C2855" s="17"/>
      <c r="D2855" s="17"/>
      <c r="E2855" s="17"/>
      <c r="F2855" s="17"/>
      <c r="G2855" s="17"/>
      <c r="H2855" s="17"/>
      <c r="I2855" s="17"/>
      <c r="J2855" s="17"/>
      <c r="K2855" s="17"/>
      <c r="L2855" s="17"/>
      <c r="M2855" s="17"/>
      <c r="N2855" s="17"/>
      <c r="O2855" s="17"/>
      <c r="P2855" s="17"/>
    </row>
    <row r="2856" spans="1:16" x14ac:dyDescent="0.3">
      <c r="A2856" s="17"/>
      <c r="B2856" s="17"/>
      <c r="C2856" s="17"/>
      <c r="D2856" s="17"/>
      <c r="E2856" s="17"/>
      <c r="F2856" s="17"/>
      <c r="G2856" s="17"/>
      <c r="H2856" s="17"/>
      <c r="I2856" s="17"/>
      <c r="J2856" s="17"/>
      <c r="K2856" s="17"/>
      <c r="L2856" s="17"/>
      <c r="M2856" s="17"/>
      <c r="N2856" s="17"/>
      <c r="O2856" s="17"/>
      <c r="P2856" s="17"/>
    </row>
    <row r="2857" spans="1:16" x14ac:dyDescent="0.3">
      <c r="A2857" s="17"/>
      <c r="B2857" s="17"/>
      <c r="C2857" s="17"/>
      <c r="D2857" s="17"/>
      <c r="E2857" s="17"/>
      <c r="F2857" s="17"/>
      <c r="G2857" s="17"/>
      <c r="H2857" s="17"/>
      <c r="I2857" s="17"/>
      <c r="J2857" s="17"/>
      <c r="K2857" s="17"/>
      <c r="L2857" s="17"/>
      <c r="M2857" s="17"/>
      <c r="N2857" s="17"/>
      <c r="O2857" s="17"/>
      <c r="P2857" s="17"/>
    </row>
    <row r="2858" spans="1:16" x14ac:dyDescent="0.3">
      <c r="A2858" s="17"/>
      <c r="B2858" s="17"/>
      <c r="C2858" s="17"/>
      <c r="D2858" s="17"/>
      <c r="E2858" s="17"/>
      <c r="F2858" s="17"/>
      <c r="G2858" s="17"/>
      <c r="H2858" s="17"/>
      <c r="I2858" s="17"/>
      <c r="J2858" s="17"/>
      <c r="K2858" s="17"/>
      <c r="L2858" s="17"/>
      <c r="M2858" s="17"/>
      <c r="N2858" s="17"/>
      <c r="O2858" s="17"/>
      <c r="P2858" s="17"/>
    </row>
    <row r="2859" spans="1:16" x14ac:dyDescent="0.3">
      <c r="A2859" s="17"/>
      <c r="B2859" s="17"/>
      <c r="C2859" s="17"/>
      <c r="D2859" s="17"/>
      <c r="E2859" s="17"/>
      <c r="F2859" s="17"/>
      <c r="G2859" s="17"/>
      <c r="H2859" s="17"/>
      <c r="I2859" s="17"/>
      <c r="J2859" s="17"/>
      <c r="K2859" s="17"/>
      <c r="L2859" s="17"/>
      <c r="M2859" s="17"/>
      <c r="N2859" s="17"/>
      <c r="O2859" s="17"/>
      <c r="P2859" s="17"/>
    </row>
    <row r="2860" spans="1:16" x14ac:dyDescent="0.3">
      <c r="A2860" s="17"/>
      <c r="B2860" s="17"/>
      <c r="C2860" s="17"/>
      <c r="D2860" s="17"/>
      <c r="E2860" s="17"/>
      <c r="F2860" s="17"/>
      <c r="G2860" s="17"/>
      <c r="H2860" s="17"/>
      <c r="I2860" s="17"/>
      <c r="J2860" s="17"/>
      <c r="K2860" s="17"/>
      <c r="L2860" s="17"/>
      <c r="M2860" s="17"/>
      <c r="N2860" s="17"/>
      <c r="O2860" s="17"/>
      <c r="P2860" s="17"/>
    </row>
    <row r="2861" spans="1:16" x14ac:dyDescent="0.3">
      <c r="A2861" s="17"/>
      <c r="B2861" s="17"/>
      <c r="C2861" s="17"/>
      <c r="D2861" s="17"/>
      <c r="E2861" s="17"/>
      <c r="F2861" s="17"/>
      <c r="G2861" s="17"/>
      <c r="H2861" s="17"/>
      <c r="I2861" s="17"/>
      <c r="J2861" s="17"/>
      <c r="K2861" s="17"/>
      <c r="L2861" s="17"/>
      <c r="M2861" s="17"/>
      <c r="N2861" s="17"/>
      <c r="O2861" s="17"/>
      <c r="P2861" s="17"/>
    </row>
    <row r="2862" spans="1:16" x14ac:dyDescent="0.3">
      <c r="A2862" s="17"/>
      <c r="B2862" s="17"/>
      <c r="C2862" s="17"/>
      <c r="D2862" s="17"/>
      <c r="E2862" s="17"/>
      <c r="F2862" s="17"/>
      <c r="G2862" s="17"/>
      <c r="H2862" s="17"/>
      <c r="I2862" s="17"/>
      <c r="J2862" s="17"/>
      <c r="K2862" s="17"/>
      <c r="L2862" s="17"/>
      <c r="M2862" s="17"/>
      <c r="N2862" s="17"/>
      <c r="O2862" s="17"/>
      <c r="P2862" s="17"/>
    </row>
    <row r="2863" spans="1:16" x14ac:dyDescent="0.3">
      <c r="A2863" s="17"/>
      <c r="B2863" s="17"/>
      <c r="C2863" s="17"/>
      <c r="D2863" s="17"/>
      <c r="E2863" s="17"/>
      <c r="F2863" s="17"/>
      <c r="G2863" s="17"/>
      <c r="H2863" s="17"/>
      <c r="I2863" s="17"/>
      <c r="J2863" s="17"/>
      <c r="K2863" s="17"/>
      <c r="L2863" s="17"/>
      <c r="M2863" s="17"/>
      <c r="N2863" s="17"/>
      <c r="O2863" s="17"/>
      <c r="P2863" s="17"/>
    </row>
    <row r="2864" spans="1:16" x14ac:dyDescent="0.3">
      <c r="A2864" s="17"/>
      <c r="B2864" s="17"/>
      <c r="C2864" s="17"/>
      <c r="D2864" s="17"/>
      <c r="E2864" s="17"/>
      <c r="F2864" s="17"/>
      <c r="G2864" s="17"/>
      <c r="H2864" s="17"/>
      <c r="I2864" s="17"/>
      <c r="J2864" s="17"/>
      <c r="K2864" s="17"/>
      <c r="L2864" s="17"/>
      <c r="M2864" s="17"/>
      <c r="N2864" s="17"/>
      <c r="O2864" s="17"/>
      <c r="P2864" s="17"/>
    </row>
    <row r="2865" spans="1:16" x14ac:dyDescent="0.3">
      <c r="A2865" s="17"/>
      <c r="B2865" s="17"/>
      <c r="C2865" s="17"/>
      <c r="D2865" s="17"/>
      <c r="E2865" s="17"/>
      <c r="F2865" s="17"/>
      <c r="G2865" s="17"/>
      <c r="H2865" s="17"/>
      <c r="I2865" s="17"/>
      <c r="J2865" s="17"/>
      <c r="K2865" s="17"/>
      <c r="L2865" s="17"/>
      <c r="M2865" s="17"/>
      <c r="N2865" s="17"/>
      <c r="O2865" s="17"/>
      <c r="P2865" s="17"/>
    </row>
    <row r="2866" spans="1:16" x14ac:dyDescent="0.3">
      <c r="A2866" s="17"/>
      <c r="B2866" s="17"/>
      <c r="C2866" s="17"/>
      <c r="D2866" s="17"/>
      <c r="E2866" s="17"/>
      <c r="F2866" s="17"/>
      <c r="G2866" s="17"/>
      <c r="H2866" s="17"/>
      <c r="I2866" s="17"/>
      <c r="J2866" s="17"/>
      <c r="K2866" s="17"/>
      <c r="L2866" s="17"/>
      <c r="M2866" s="17"/>
      <c r="N2866" s="17"/>
      <c r="O2866" s="17"/>
      <c r="P2866" s="17"/>
    </row>
    <row r="2867" spans="1:16" x14ac:dyDescent="0.3">
      <c r="A2867" s="17"/>
      <c r="B2867" s="17"/>
      <c r="C2867" s="17"/>
      <c r="D2867" s="17"/>
      <c r="E2867" s="17"/>
      <c r="F2867" s="17"/>
      <c r="G2867" s="17"/>
      <c r="H2867" s="17"/>
      <c r="I2867" s="17"/>
      <c r="J2867" s="17"/>
      <c r="K2867" s="17"/>
      <c r="L2867" s="17"/>
      <c r="M2867" s="17"/>
      <c r="N2867" s="17"/>
      <c r="O2867" s="17"/>
      <c r="P2867" s="17"/>
    </row>
    <row r="2868" spans="1:16" x14ac:dyDescent="0.3">
      <c r="A2868" s="17"/>
      <c r="B2868" s="17"/>
      <c r="C2868" s="17"/>
      <c r="D2868" s="17"/>
      <c r="E2868" s="17"/>
      <c r="F2868" s="17"/>
      <c r="G2868" s="17"/>
      <c r="H2868" s="17"/>
      <c r="I2868" s="17"/>
      <c r="J2868" s="17"/>
      <c r="K2868" s="17"/>
      <c r="L2868" s="17"/>
      <c r="M2868" s="17"/>
      <c r="N2868" s="17"/>
      <c r="O2868" s="17"/>
      <c r="P2868" s="17"/>
    </row>
    <row r="2869" spans="1:16" x14ac:dyDescent="0.3">
      <c r="A2869" s="17"/>
      <c r="B2869" s="17"/>
      <c r="C2869" s="17"/>
      <c r="D2869" s="17"/>
      <c r="E2869" s="17"/>
      <c r="F2869" s="17"/>
      <c r="G2869" s="17"/>
      <c r="H2869" s="17"/>
      <c r="I2869" s="17"/>
      <c r="J2869" s="17"/>
      <c r="K2869" s="17"/>
      <c r="L2869" s="17"/>
      <c r="M2869" s="17"/>
      <c r="N2869" s="17"/>
      <c r="O2869" s="17"/>
      <c r="P2869" s="17"/>
    </row>
    <row r="2870" spans="1:16" x14ac:dyDescent="0.3">
      <c r="A2870" s="17"/>
      <c r="B2870" s="17"/>
      <c r="C2870" s="17"/>
      <c r="D2870" s="17"/>
      <c r="E2870" s="17"/>
      <c r="F2870" s="17"/>
      <c r="G2870" s="17"/>
      <c r="H2870" s="17"/>
      <c r="I2870" s="17"/>
      <c r="J2870" s="17"/>
      <c r="K2870" s="17"/>
      <c r="L2870" s="17"/>
      <c r="M2870" s="17"/>
      <c r="N2870" s="17"/>
      <c r="O2870" s="17"/>
      <c r="P2870" s="17"/>
    </row>
    <row r="2871" spans="1:16" x14ac:dyDescent="0.3">
      <c r="A2871" s="17"/>
      <c r="B2871" s="17"/>
      <c r="C2871" s="17"/>
      <c r="D2871" s="17"/>
      <c r="E2871" s="17"/>
      <c r="F2871" s="17"/>
      <c r="G2871" s="17"/>
      <c r="H2871" s="17"/>
      <c r="I2871" s="17"/>
      <c r="J2871" s="17"/>
      <c r="K2871" s="17"/>
      <c r="L2871" s="17"/>
      <c r="M2871" s="17"/>
      <c r="N2871" s="17"/>
      <c r="O2871" s="17"/>
      <c r="P2871" s="17"/>
    </row>
    <row r="2872" spans="1:16" x14ac:dyDescent="0.3">
      <c r="A2872" s="17"/>
      <c r="B2872" s="17"/>
      <c r="C2872" s="17"/>
      <c r="D2872" s="17"/>
      <c r="E2872" s="17"/>
      <c r="F2872" s="17"/>
      <c r="G2872" s="17"/>
      <c r="H2872" s="17"/>
      <c r="I2872" s="17"/>
      <c r="J2872" s="17"/>
      <c r="K2872" s="17"/>
      <c r="L2872" s="17"/>
      <c r="M2872" s="17"/>
      <c r="N2872" s="17"/>
      <c r="O2872" s="17"/>
      <c r="P2872" s="17"/>
    </row>
    <row r="2873" spans="1:16" x14ac:dyDescent="0.3">
      <c r="A2873" s="17"/>
      <c r="B2873" s="17"/>
      <c r="C2873" s="17"/>
      <c r="D2873" s="17"/>
      <c r="E2873" s="17"/>
      <c r="F2873" s="17"/>
      <c r="G2873" s="17"/>
      <c r="H2873" s="17"/>
      <c r="I2873" s="17"/>
      <c r="J2873" s="17"/>
      <c r="K2873" s="17"/>
      <c r="L2873" s="17"/>
      <c r="M2873" s="17"/>
      <c r="N2873" s="17"/>
      <c r="O2873" s="17"/>
      <c r="P2873" s="17"/>
    </row>
    <row r="2874" spans="1:16" x14ac:dyDescent="0.3">
      <c r="A2874" s="17"/>
      <c r="B2874" s="17"/>
      <c r="C2874" s="17"/>
      <c r="D2874" s="17"/>
      <c r="E2874" s="17"/>
      <c r="F2874" s="17"/>
      <c r="G2874" s="17"/>
      <c r="H2874" s="17"/>
      <c r="I2874" s="17"/>
      <c r="J2874" s="17"/>
      <c r="K2874" s="17"/>
      <c r="L2874" s="17"/>
      <c r="M2874" s="17"/>
      <c r="N2874" s="17"/>
      <c r="O2874" s="17"/>
      <c r="P2874" s="17"/>
    </row>
    <row r="2875" spans="1:16" x14ac:dyDescent="0.3">
      <c r="A2875" s="17"/>
      <c r="B2875" s="17"/>
      <c r="C2875" s="17"/>
      <c r="D2875" s="17"/>
      <c r="E2875" s="17"/>
      <c r="F2875" s="17"/>
      <c r="G2875" s="17"/>
      <c r="H2875" s="17"/>
      <c r="I2875" s="17"/>
      <c r="J2875" s="17"/>
      <c r="K2875" s="17"/>
      <c r="L2875" s="17"/>
      <c r="M2875" s="17"/>
      <c r="N2875" s="17"/>
      <c r="O2875" s="17"/>
      <c r="P2875" s="17"/>
    </row>
    <row r="2876" spans="1:16" x14ac:dyDescent="0.3">
      <c r="A2876" s="17"/>
      <c r="B2876" s="17"/>
      <c r="C2876" s="17"/>
      <c r="D2876" s="17"/>
      <c r="E2876" s="17"/>
      <c r="F2876" s="17"/>
      <c r="G2876" s="17"/>
      <c r="H2876" s="17"/>
      <c r="I2876" s="17"/>
      <c r="J2876" s="17"/>
      <c r="K2876" s="17"/>
      <c r="L2876" s="17"/>
      <c r="M2876" s="17"/>
      <c r="N2876" s="17"/>
      <c r="O2876" s="17"/>
      <c r="P2876" s="17"/>
    </row>
    <row r="2877" spans="1:16" x14ac:dyDescent="0.3">
      <c r="A2877" s="17"/>
      <c r="B2877" s="17"/>
      <c r="C2877" s="17"/>
      <c r="D2877" s="17"/>
      <c r="E2877" s="17"/>
      <c r="F2877" s="17"/>
      <c r="G2877" s="17"/>
      <c r="H2877" s="17"/>
      <c r="I2877" s="17"/>
      <c r="J2877" s="17"/>
      <c r="K2877" s="17"/>
      <c r="L2877" s="17"/>
      <c r="M2877" s="17"/>
      <c r="N2877" s="17"/>
      <c r="O2877" s="17"/>
      <c r="P2877" s="17"/>
    </row>
    <row r="2878" spans="1:16" x14ac:dyDescent="0.3">
      <c r="A2878" s="17"/>
      <c r="B2878" s="17"/>
      <c r="C2878" s="17"/>
      <c r="D2878" s="17"/>
      <c r="E2878" s="17"/>
      <c r="F2878" s="17"/>
      <c r="G2878" s="17"/>
      <c r="H2878" s="17"/>
      <c r="I2878" s="17"/>
      <c r="J2878" s="17"/>
      <c r="K2878" s="17"/>
      <c r="L2878" s="17"/>
      <c r="M2878" s="17"/>
      <c r="N2878" s="17"/>
      <c r="O2878" s="17"/>
      <c r="P2878" s="17"/>
    </row>
    <row r="2879" spans="1:16" x14ac:dyDescent="0.3">
      <c r="A2879" s="17"/>
      <c r="B2879" s="17"/>
      <c r="C2879" s="17"/>
      <c r="D2879" s="17"/>
      <c r="E2879" s="17"/>
      <c r="F2879" s="17"/>
      <c r="G2879" s="17"/>
      <c r="H2879" s="17"/>
      <c r="I2879" s="17"/>
      <c r="J2879" s="17"/>
      <c r="K2879" s="17"/>
      <c r="L2879" s="17"/>
      <c r="M2879" s="17"/>
      <c r="N2879" s="17"/>
      <c r="O2879" s="17"/>
      <c r="P2879" s="17"/>
    </row>
    <row r="2880" spans="1:16" x14ac:dyDescent="0.3">
      <c r="A2880" s="17"/>
      <c r="B2880" s="17"/>
      <c r="C2880" s="17"/>
      <c r="D2880" s="17"/>
      <c r="E2880" s="17"/>
      <c r="F2880" s="17"/>
      <c r="G2880" s="17"/>
      <c r="H2880" s="17"/>
      <c r="I2880" s="17"/>
      <c r="J2880" s="17"/>
      <c r="K2880" s="17"/>
      <c r="L2880" s="17"/>
      <c r="M2880" s="17"/>
      <c r="N2880" s="17"/>
      <c r="O2880" s="17"/>
      <c r="P2880" s="17"/>
    </row>
    <row r="2881" spans="1:16" x14ac:dyDescent="0.3">
      <c r="A2881" s="17"/>
      <c r="B2881" s="17"/>
      <c r="C2881" s="17"/>
      <c r="D2881" s="17"/>
      <c r="E2881" s="17"/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  <c r="P2881" s="17"/>
    </row>
    <row r="2882" spans="1:16" x14ac:dyDescent="0.3">
      <c r="A2882" s="17"/>
      <c r="B2882" s="17"/>
      <c r="C2882" s="17"/>
      <c r="D2882" s="17"/>
      <c r="E2882" s="17"/>
      <c r="F2882" s="17"/>
      <c r="G2882" s="17"/>
      <c r="H2882" s="17"/>
      <c r="I2882" s="17"/>
      <c r="J2882" s="17"/>
      <c r="K2882" s="17"/>
      <c r="L2882" s="17"/>
      <c r="M2882" s="17"/>
      <c r="N2882" s="17"/>
      <c r="O2882" s="17"/>
      <c r="P2882" s="17"/>
    </row>
    <row r="2883" spans="1:16" x14ac:dyDescent="0.3">
      <c r="A2883" s="17"/>
      <c r="B2883" s="17"/>
      <c r="C2883" s="17"/>
      <c r="D2883" s="17"/>
      <c r="E2883" s="17"/>
      <c r="F2883" s="17"/>
      <c r="G2883" s="17"/>
      <c r="H2883" s="17"/>
      <c r="I2883" s="17"/>
      <c r="J2883" s="17"/>
      <c r="K2883" s="17"/>
      <c r="L2883" s="17"/>
      <c r="M2883" s="17"/>
      <c r="N2883" s="17"/>
      <c r="O2883" s="17"/>
      <c r="P2883" s="17"/>
    </row>
    <row r="2884" spans="1:16" x14ac:dyDescent="0.3">
      <c r="A2884" s="17"/>
      <c r="B2884" s="17"/>
      <c r="C2884" s="17"/>
      <c r="D2884" s="17"/>
      <c r="E2884" s="17"/>
      <c r="F2884" s="17"/>
      <c r="G2884" s="17"/>
      <c r="H2884" s="17"/>
      <c r="I2884" s="17"/>
      <c r="J2884" s="17"/>
      <c r="K2884" s="17"/>
      <c r="L2884" s="17"/>
      <c r="M2884" s="17"/>
      <c r="N2884" s="17"/>
      <c r="O2884" s="17"/>
      <c r="P2884" s="17"/>
    </row>
    <row r="2885" spans="1:16" x14ac:dyDescent="0.3">
      <c r="A2885" s="17"/>
      <c r="B2885" s="17"/>
      <c r="C2885" s="17"/>
      <c r="D2885" s="17"/>
      <c r="E2885" s="17"/>
      <c r="F2885" s="17"/>
      <c r="G2885" s="17"/>
      <c r="H2885" s="17"/>
      <c r="I2885" s="17"/>
      <c r="J2885" s="17"/>
      <c r="K2885" s="17"/>
      <c r="L2885" s="17"/>
      <c r="M2885" s="17"/>
      <c r="N2885" s="17"/>
      <c r="O2885" s="17"/>
      <c r="P2885" s="17"/>
    </row>
    <row r="2886" spans="1:16" x14ac:dyDescent="0.3">
      <c r="A2886" s="17"/>
      <c r="B2886" s="17"/>
      <c r="C2886" s="17"/>
      <c r="D2886" s="17"/>
      <c r="E2886" s="17"/>
      <c r="F2886" s="17"/>
      <c r="G2886" s="17"/>
      <c r="H2886" s="17"/>
      <c r="I2886" s="17"/>
      <c r="J2886" s="17"/>
      <c r="K2886" s="17"/>
      <c r="L2886" s="17"/>
      <c r="M2886" s="17"/>
      <c r="N2886" s="17"/>
      <c r="O2886" s="17"/>
      <c r="P2886" s="17"/>
    </row>
    <row r="2887" spans="1:16" x14ac:dyDescent="0.3">
      <c r="A2887" s="17"/>
      <c r="B2887" s="17"/>
      <c r="C2887" s="17"/>
      <c r="D2887" s="17"/>
      <c r="E2887" s="17"/>
      <c r="F2887" s="17"/>
      <c r="G2887" s="17"/>
      <c r="H2887" s="17"/>
      <c r="I2887" s="17"/>
      <c r="J2887" s="17"/>
      <c r="K2887" s="17"/>
      <c r="L2887" s="17"/>
      <c r="M2887" s="17"/>
      <c r="N2887" s="17"/>
      <c r="O2887" s="17"/>
      <c r="P2887" s="17"/>
    </row>
    <row r="2888" spans="1:16" x14ac:dyDescent="0.3">
      <c r="A2888" s="17"/>
      <c r="B2888" s="17"/>
      <c r="C2888" s="17"/>
      <c r="D2888" s="17"/>
      <c r="E2888" s="17"/>
      <c r="F2888" s="17"/>
      <c r="G2888" s="17"/>
      <c r="H2888" s="17"/>
      <c r="I2888" s="17"/>
      <c r="J2888" s="17"/>
      <c r="K2888" s="17"/>
      <c r="L2888" s="17"/>
      <c r="M2888" s="17"/>
      <c r="N2888" s="17"/>
      <c r="O2888" s="17"/>
      <c r="P2888" s="17"/>
    </row>
    <row r="2889" spans="1:16" x14ac:dyDescent="0.3">
      <c r="A2889" s="17"/>
      <c r="B2889" s="17"/>
      <c r="C2889" s="17"/>
      <c r="D2889" s="17"/>
      <c r="E2889" s="17"/>
      <c r="F2889" s="17"/>
      <c r="G2889" s="17"/>
      <c r="H2889" s="17"/>
      <c r="I2889" s="17"/>
      <c r="J2889" s="17"/>
      <c r="K2889" s="17"/>
      <c r="L2889" s="17"/>
      <c r="M2889" s="17"/>
      <c r="N2889" s="17"/>
      <c r="O2889" s="17"/>
      <c r="P2889" s="17"/>
    </row>
    <row r="2890" spans="1:16" x14ac:dyDescent="0.3">
      <c r="A2890" s="17"/>
      <c r="B2890" s="17"/>
      <c r="C2890" s="17"/>
      <c r="D2890" s="17"/>
      <c r="E2890" s="17"/>
      <c r="F2890" s="17"/>
      <c r="G2890" s="17"/>
      <c r="H2890" s="17"/>
      <c r="I2890" s="17"/>
      <c r="J2890" s="17"/>
      <c r="K2890" s="17"/>
      <c r="L2890" s="17"/>
      <c r="M2890" s="17"/>
      <c r="N2890" s="17"/>
      <c r="O2890" s="17"/>
      <c r="P2890" s="17"/>
    </row>
    <row r="2891" spans="1:16" x14ac:dyDescent="0.3">
      <c r="A2891" s="17"/>
      <c r="B2891" s="17"/>
      <c r="C2891" s="17"/>
      <c r="D2891" s="17"/>
      <c r="E2891" s="17"/>
      <c r="F2891" s="17"/>
      <c r="G2891" s="17"/>
      <c r="H2891" s="17"/>
      <c r="I2891" s="17"/>
      <c r="J2891" s="17"/>
      <c r="K2891" s="17"/>
      <c r="L2891" s="17"/>
      <c r="M2891" s="17"/>
      <c r="N2891" s="17"/>
      <c r="O2891" s="17"/>
      <c r="P2891" s="17"/>
    </row>
    <row r="2892" spans="1:16" x14ac:dyDescent="0.3">
      <c r="A2892" s="17"/>
      <c r="B2892" s="17"/>
      <c r="C2892" s="17"/>
      <c r="D2892" s="17"/>
      <c r="E2892" s="17"/>
      <c r="F2892" s="17"/>
      <c r="G2892" s="17"/>
      <c r="H2892" s="17"/>
      <c r="I2892" s="17"/>
      <c r="J2892" s="17"/>
      <c r="K2892" s="17"/>
      <c r="L2892" s="17"/>
      <c r="M2892" s="17"/>
      <c r="N2892" s="17"/>
      <c r="O2892" s="17"/>
      <c r="P2892" s="17"/>
    </row>
    <row r="2893" spans="1:16" x14ac:dyDescent="0.3">
      <c r="A2893" s="17"/>
      <c r="B2893" s="17"/>
      <c r="C2893" s="17"/>
      <c r="D2893" s="17"/>
      <c r="E2893" s="17"/>
      <c r="F2893" s="17"/>
      <c r="G2893" s="17"/>
      <c r="H2893" s="17"/>
      <c r="I2893" s="17"/>
      <c r="J2893" s="17"/>
      <c r="K2893" s="17"/>
      <c r="L2893" s="17"/>
      <c r="M2893" s="17"/>
      <c r="N2893" s="17"/>
      <c r="O2893" s="17"/>
      <c r="P2893" s="17"/>
    </row>
    <row r="2894" spans="1:16" x14ac:dyDescent="0.3">
      <c r="A2894" s="17"/>
      <c r="B2894" s="17"/>
      <c r="C2894" s="17"/>
      <c r="D2894" s="17"/>
      <c r="E2894" s="17"/>
      <c r="F2894" s="17"/>
      <c r="G2894" s="17"/>
      <c r="H2894" s="17"/>
      <c r="I2894" s="17"/>
      <c r="J2894" s="17"/>
      <c r="K2894" s="17"/>
      <c r="L2894" s="17"/>
      <c r="M2894" s="17"/>
      <c r="N2894" s="17"/>
      <c r="O2894" s="17"/>
      <c r="P2894" s="17"/>
    </row>
    <row r="2895" spans="1:16" x14ac:dyDescent="0.3">
      <c r="A2895" s="17"/>
      <c r="B2895" s="17"/>
      <c r="C2895" s="17"/>
      <c r="D2895" s="17"/>
      <c r="E2895" s="17"/>
      <c r="F2895" s="17"/>
      <c r="G2895" s="17"/>
      <c r="H2895" s="17"/>
      <c r="I2895" s="17"/>
      <c r="J2895" s="17"/>
      <c r="K2895" s="17"/>
      <c r="L2895" s="17"/>
      <c r="M2895" s="17"/>
      <c r="N2895" s="17"/>
      <c r="O2895" s="17"/>
      <c r="P2895" s="17"/>
    </row>
    <row r="2896" spans="1:16" x14ac:dyDescent="0.3">
      <c r="A2896" s="17"/>
      <c r="B2896" s="17"/>
      <c r="C2896" s="17"/>
      <c r="D2896" s="17"/>
      <c r="E2896" s="17"/>
      <c r="F2896" s="17"/>
      <c r="G2896" s="17"/>
      <c r="H2896" s="17"/>
      <c r="I2896" s="17"/>
      <c r="J2896" s="17"/>
      <c r="K2896" s="17"/>
      <c r="L2896" s="17"/>
      <c r="M2896" s="17"/>
      <c r="N2896" s="17"/>
      <c r="O2896" s="17"/>
      <c r="P2896" s="17"/>
    </row>
    <row r="2897" spans="1:16" x14ac:dyDescent="0.3">
      <c r="A2897" s="17"/>
      <c r="B2897" s="17"/>
      <c r="C2897" s="17"/>
      <c r="D2897" s="17"/>
      <c r="E2897" s="17"/>
      <c r="F2897" s="17"/>
      <c r="G2897" s="17"/>
      <c r="H2897" s="17"/>
      <c r="I2897" s="17"/>
      <c r="J2897" s="17"/>
      <c r="K2897" s="17"/>
      <c r="L2897" s="17"/>
      <c r="M2897" s="17"/>
      <c r="N2897" s="17"/>
      <c r="O2897" s="17"/>
      <c r="P2897" s="17"/>
    </row>
    <row r="2898" spans="1:16" x14ac:dyDescent="0.3">
      <c r="A2898" s="17"/>
      <c r="B2898" s="17"/>
      <c r="C2898" s="17"/>
      <c r="D2898" s="17"/>
      <c r="E2898" s="17"/>
      <c r="F2898" s="17"/>
      <c r="G2898" s="17"/>
      <c r="H2898" s="17"/>
      <c r="I2898" s="17"/>
      <c r="J2898" s="17"/>
      <c r="K2898" s="17"/>
      <c r="L2898" s="17"/>
      <c r="M2898" s="17"/>
      <c r="N2898" s="17"/>
      <c r="O2898" s="17"/>
      <c r="P2898" s="17"/>
    </row>
    <row r="2899" spans="1:16" x14ac:dyDescent="0.3">
      <c r="A2899" s="17"/>
      <c r="B2899" s="17"/>
      <c r="C2899" s="17"/>
      <c r="D2899" s="17"/>
      <c r="E2899" s="17"/>
      <c r="F2899" s="17"/>
      <c r="G2899" s="17"/>
      <c r="H2899" s="17"/>
      <c r="I2899" s="17"/>
      <c r="J2899" s="17"/>
      <c r="K2899" s="17"/>
      <c r="L2899" s="17"/>
      <c r="M2899" s="17"/>
      <c r="N2899" s="17"/>
      <c r="O2899" s="17"/>
      <c r="P2899" s="17"/>
    </row>
    <row r="2900" spans="1:16" x14ac:dyDescent="0.3">
      <c r="A2900" s="17"/>
      <c r="B2900" s="17"/>
      <c r="C2900" s="17"/>
      <c r="D2900" s="17"/>
      <c r="E2900" s="17"/>
      <c r="F2900" s="17"/>
      <c r="G2900" s="17"/>
      <c r="H2900" s="17"/>
      <c r="I2900" s="17"/>
      <c r="J2900" s="17"/>
      <c r="K2900" s="17"/>
      <c r="L2900" s="17"/>
      <c r="M2900" s="17"/>
      <c r="N2900" s="17"/>
      <c r="O2900" s="17"/>
      <c r="P2900" s="17"/>
    </row>
    <row r="2901" spans="1:16" x14ac:dyDescent="0.3">
      <c r="A2901" s="17"/>
      <c r="B2901" s="17"/>
      <c r="C2901" s="17"/>
      <c r="D2901" s="17"/>
      <c r="E2901" s="17"/>
      <c r="F2901" s="17"/>
      <c r="G2901" s="17"/>
      <c r="H2901" s="17"/>
      <c r="I2901" s="17"/>
      <c r="J2901" s="17"/>
      <c r="K2901" s="17"/>
      <c r="L2901" s="17"/>
      <c r="M2901" s="17"/>
      <c r="N2901" s="17"/>
      <c r="O2901" s="17"/>
      <c r="P2901" s="17"/>
    </row>
    <row r="2902" spans="1:16" x14ac:dyDescent="0.3">
      <c r="A2902" s="17"/>
      <c r="B2902" s="17"/>
      <c r="C2902" s="17"/>
      <c r="D2902" s="17"/>
      <c r="E2902" s="17"/>
      <c r="F2902" s="17"/>
      <c r="G2902" s="17"/>
      <c r="H2902" s="17"/>
      <c r="I2902" s="17"/>
      <c r="J2902" s="17"/>
      <c r="K2902" s="17"/>
      <c r="L2902" s="17"/>
      <c r="M2902" s="17"/>
      <c r="N2902" s="17"/>
      <c r="O2902" s="17"/>
      <c r="P2902" s="17"/>
    </row>
    <row r="2903" spans="1:16" x14ac:dyDescent="0.3">
      <c r="A2903" s="17"/>
      <c r="B2903" s="17"/>
      <c r="C2903" s="17"/>
      <c r="D2903" s="17"/>
      <c r="E2903" s="17"/>
      <c r="F2903" s="17"/>
      <c r="G2903" s="17"/>
      <c r="H2903" s="17"/>
      <c r="I2903" s="17"/>
      <c r="J2903" s="17"/>
      <c r="K2903" s="17"/>
      <c r="L2903" s="17"/>
      <c r="M2903" s="17"/>
      <c r="N2903" s="17"/>
      <c r="O2903" s="17"/>
      <c r="P2903" s="17"/>
    </row>
    <row r="2904" spans="1:16" x14ac:dyDescent="0.3">
      <c r="A2904" s="17"/>
      <c r="B2904" s="17"/>
      <c r="C2904" s="17"/>
      <c r="D2904" s="17"/>
      <c r="E2904" s="17"/>
      <c r="F2904" s="17"/>
      <c r="G2904" s="17"/>
      <c r="H2904" s="17"/>
      <c r="I2904" s="17"/>
      <c r="J2904" s="17"/>
      <c r="K2904" s="17"/>
      <c r="L2904" s="17"/>
      <c r="M2904" s="17"/>
      <c r="N2904" s="17"/>
      <c r="O2904" s="17"/>
      <c r="P2904" s="17"/>
    </row>
    <row r="2905" spans="1:16" x14ac:dyDescent="0.3">
      <c r="A2905" s="17"/>
      <c r="B2905" s="17"/>
      <c r="C2905" s="17"/>
      <c r="D2905" s="17"/>
      <c r="E2905" s="17"/>
      <c r="F2905" s="17"/>
      <c r="G2905" s="17"/>
      <c r="H2905" s="17"/>
      <c r="I2905" s="17"/>
      <c r="J2905" s="17"/>
      <c r="K2905" s="17"/>
      <c r="L2905" s="17"/>
      <c r="M2905" s="17"/>
      <c r="N2905" s="17"/>
      <c r="O2905" s="17"/>
      <c r="P2905" s="17"/>
    </row>
    <row r="2906" spans="1:16" x14ac:dyDescent="0.3">
      <c r="A2906" s="17"/>
      <c r="B2906" s="17"/>
      <c r="C2906" s="17"/>
      <c r="D2906" s="17"/>
      <c r="E2906" s="17"/>
      <c r="F2906" s="17"/>
      <c r="G2906" s="17"/>
      <c r="H2906" s="17"/>
      <c r="I2906" s="17"/>
      <c r="J2906" s="17"/>
      <c r="K2906" s="17"/>
      <c r="L2906" s="17"/>
      <c r="M2906" s="17"/>
      <c r="N2906" s="17"/>
      <c r="O2906" s="17"/>
      <c r="P2906" s="17"/>
    </row>
    <row r="2907" spans="1:16" x14ac:dyDescent="0.3">
      <c r="A2907" s="17"/>
      <c r="B2907" s="17"/>
      <c r="C2907" s="17"/>
      <c r="D2907" s="17"/>
      <c r="E2907" s="17"/>
      <c r="F2907" s="17"/>
      <c r="G2907" s="17"/>
      <c r="H2907" s="17"/>
      <c r="I2907" s="17"/>
      <c r="J2907" s="17"/>
      <c r="K2907" s="17"/>
      <c r="L2907" s="17"/>
      <c r="M2907" s="17"/>
      <c r="N2907" s="17"/>
      <c r="O2907" s="17"/>
      <c r="P2907" s="17"/>
    </row>
    <row r="2908" spans="1:16" x14ac:dyDescent="0.3">
      <c r="A2908" s="17"/>
      <c r="B2908" s="17"/>
      <c r="C2908" s="17"/>
      <c r="D2908" s="17"/>
      <c r="E2908" s="17"/>
      <c r="F2908" s="17"/>
      <c r="G2908" s="17"/>
      <c r="H2908" s="17"/>
      <c r="I2908" s="17"/>
      <c r="J2908" s="17"/>
      <c r="K2908" s="17"/>
      <c r="L2908" s="17"/>
      <c r="M2908" s="17"/>
      <c r="N2908" s="17"/>
      <c r="O2908" s="17"/>
      <c r="P2908" s="17"/>
    </row>
    <row r="2909" spans="1:16" x14ac:dyDescent="0.3">
      <c r="A2909" s="17"/>
      <c r="B2909" s="17"/>
      <c r="C2909" s="17"/>
      <c r="D2909" s="17"/>
      <c r="E2909" s="17"/>
      <c r="F2909" s="17"/>
      <c r="G2909" s="17"/>
      <c r="H2909" s="17"/>
      <c r="I2909" s="17"/>
      <c r="J2909" s="17"/>
      <c r="K2909" s="17"/>
      <c r="L2909" s="17"/>
      <c r="M2909" s="17"/>
      <c r="N2909" s="17"/>
      <c r="O2909" s="17"/>
      <c r="P2909" s="17"/>
    </row>
    <row r="2910" spans="1:16" x14ac:dyDescent="0.3">
      <c r="A2910" s="17"/>
      <c r="B2910" s="17"/>
      <c r="C2910" s="17"/>
      <c r="D2910" s="17"/>
      <c r="E2910" s="17"/>
      <c r="F2910" s="17"/>
      <c r="G2910" s="17"/>
      <c r="H2910" s="17"/>
      <c r="I2910" s="17"/>
      <c r="J2910" s="17"/>
      <c r="K2910" s="17"/>
      <c r="L2910" s="17"/>
      <c r="M2910" s="17"/>
      <c r="N2910" s="17"/>
      <c r="O2910" s="17"/>
      <c r="P2910" s="17"/>
    </row>
    <row r="2911" spans="1:16" x14ac:dyDescent="0.3">
      <c r="A2911" s="17"/>
      <c r="B2911" s="17"/>
      <c r="C2911" s="17"/>
      <c r="D2911" s="17"/>
      <c r="E2911" s="17"/>
      <c r="F2911" s="17"/>
      <c r="G2911" s="17"/>
      <c r="H2911" s="17"/>
      <c r="I2911" s="17"/>
      <c r="J2911" s="17"/>
      <c r="K2911" s="17"/>
      <c r="L2911" s="17"/>
      <c r="M2911" s="17"/>
      <c r="N2911" s="17"/>
      <c r="O2911" s="17"/>
      <c r="P2911" s="17"/>
    </row>
    <row r="2912" spans="1:16" x14ac:dyDescent="0.3">
      <c r="A2912" s="17"/>
      <c r="B2912" s="17"/>
      <c r="C2912" s="17"/>
      <c r="D2912" s="17"/>
      <c r="E2912" s="17"/>
      <c r="F2912" s="17"/>
      <c r="G2912" s="17"/>
      <c r="H2912" s="17"/>
      <c r="I2912" s="17"/>
      <c r="J2912" s="17"/>
      <c r="K2912" s="17"/>
      <c r="L2912" s="17"/>
      <c r="M2912" s="17"/>
      <c r="N2912" s="17"/>
      <c r="O2912" s="17"/>
      <c r="P2912" s="17"/>
    </row>
    <row r="2913" spans="1:16" x14ac:dyDescent="0.3">
      <c r="A2913" s="17"/>
      <c r="B2913" s="17"/>
      <c r="C2913" s="17"/>
      <c r="D2913" s="17"/>
      <c r="E2913" s="17"/>
      <c r="F2913" s="17"/>
      <c r="G2913" s="17"/>
      <c r="H2913" s="17"/>
      <c r="I2913" s="17"/>
      <c r="J2913" s="17"/>
      <c r="K2913" s="17"/>
      <c r="L2913" s="17"/>
      <c r="M2913" s="17"/>
      <c r="N2913" s="17"/>
      <c r="O2913" s="17"/>
      <c r="P2913" s="17"/>
    </row>
    <row r="2914" spans="1:16" x14ac:dyDescent="0.3">
      <c r="A2914" s="17"/>
      <c r="B2914" s="17"/>
      <c r="C2914" s="17"/>
      <c r="D2914" s="17"/>
      <c r="E2914" s="17"/>
      <c r="F2914" s="17"/>
      <c r="G2914" s="17"/>
      <c r="H2914" s="17"/>
      <c r="I2914" s="17"/>
      <c r="J2914" s="17"/>
      <c r="K2914" s="17"/>
      <c r="L2914" s="17"/>
      <c r="M2914" s="17"/>
      <c r="N2914" s="17"/>
      <c r="O2914" s="17"/>
      <c r="P2914" s="17"/>
    </row>
    <row r="2915" spans="1:16" x14ac:dyDescent="0.3">
      <c r="A2915" s="17"/>
      <c r="B2915" s="17"/>
      <c r="C2915" s="17"/>
      <c r="D2915" s="17"/>
      <c r="E2915" s="17"/>
      <c r="F2915" s="17"/>
      <c r="G2915" s="17"/>
      <c r="H2915" s="17"/>
      <c r="I2915" s="17"/>
      <c r="J2915" s="17"/>
      <c r="K2915" s="17"/>
      <c r="L2915" s="17"/>
      <c r="M2915" s="17"/>
      <c r="N2915" s="17"/>
      <c r="O2915" s="17"/>
      <c r="P2915" s="17"/>
    </row>
    <row r="2916" spans="1:16" x14ac:dyDescent="0.3">
      <c r="A2916" s="17"/>
      <c r="B2916" s="17"/>
      <c r="C2916" s="17"/>
      <c r="D2916" s="17"/>
      <c r="E2916" s="17"/>
      <c r="F2916" s="17"/>
      <c r="G2916" s="17"/>
      <c r="H2916" s="17"/>
      <c r="I2916" s="17"/>
      <c r="J2916" s="17"/>
      <c r="K2916" s="17"/>
      <c r="L2916" s="17"/>
      <c r="M2916" s="17"/>
      <c r="N2916" s="17"/>
      <c r="O2916" s="17"/>
      <c r="P2916" s="17"/>
    </row>
    <row r="2917" spans="1:16" x14ac:dyDescent="0.3">
      <c r="A2917" s="17"/>
      <c r="B2917" s="17"/>
      <c r="C2917" s="17"/>
      <c r="D2917" s="17"/>
      <c r="E2917" s="17"/>
      <c r="F2917" s="17"/>
      <c r="G2917" s="17"/>
      <c r="H2917" s="17"/>
      <c r="I2917" s="17"/>
      <c r="J2917" s="17"/>
      <c r="K2917" s="17"/>
      <c r="L2917" s="17"/>
      <c r="M2917" s="17"/>
      <c r="N2917" s="17"/>
      <c r="O2917" s="17"/>
      <c r="P2917" s="17"/>
    </row>
    <row r="2918" spans="1:16" x14ac:dyDescent="0.3">
      <c r="A2918" s="17"/>
      <c r="B2918" s="17"/>
      <c r="C2918" s="17"/>
      <c r="D2918" s="17"/>
      <c r="E2918" s="17"/>
      <c r="F2918" s="17"/>
      <c r="G2918" s="17"/>
      <c r="H2918" s="17"/>
      <c r="I2918" s="17"/>
      <c r="J2918" s="17"/>
      <c r="K2918" s="17"/>
      <c r="L2918" s="17"/>
      <c r="M2918" s="17"/>
      <c r="N2918" s="17"/>
      <c r="O2918" s="17"/>
      <c r="P2918" s="17"/>
    </row>
    <row r="2919" spans="1:16" x14ac:dyDescent="0.3">
      <c r="A2919" s="17"/>
      <c r="B2919" s="17"/>
      <c r="C2919" s="17"/>
      <c r="D2919" s="17"/>
      <c r="E2919" s="17"/>
      <c r="F2919" s="17"/>
      <c r="G2919" s="17"/>
      <c r="H2919" s="17"/>
      <c r="I2919" s="17"/>
      <c r="J2919" s="17"/>
      <c r="K2919" s="17"/>
      <c r="L2919" s="17"/>
      <c r="M2919" s="17"/>
      <c r="N2919" s="17"/>
      <c r="O2919" s="17"/>
      <c r="P2919" s="17"/>
    </row>
    <row r="2920" spans="1:16" x14ac:dyDescent="0.3">
      <c r="A2920" s="17"/>
      <c r="B2920" s="17"/>
      <c r="C2920" s="17"/>
      <c r="D2920" s="17"/>
      <c r="E2920" s="17"/>
      <c r="F2920" s="17"/>
      <c r="G2920" s="17"/>
      <c r="H2920" s="17"/>
      <c r="I2920" s="17"/>
      <c r="J2920" s="17"/>
      <c r="K2920" s="17"/>
      <c r="L2920" s="17"/>
      <c r="M2920" s="17"/>
      <c r="N2920" s="17"/>
      <c r="O2920" s="17"/>
      <c r="P2920" s="17"/>
    </row>
    <row r="2921" spans="1:16" x14ac:dyDescent="0.3">
      <c r="A2921" s="17"/>
      <c r="B2921" s="17"/>
      <c r="C2921" s="17"/>
      <c r="D2921" s="17"/>
      <c r="E2921" s="17"/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  <c r="P2921" s="17"/>
    </row>
    <row r="2922" spans="1:16" x14ac:dyDescent="0.3">
      <c r="A2922" s="17"/>
      <c r="B2922" s="17"/>
      <c r="C2922" s="17"/>
      <c r="D2922" s="17"/>
      <c r="E2922" s="17"/>
      <c r="F2922" s="17"/>
      <c r="G2922" s="17"/>
      <c r="H2922" s="17"/>
      <c r="I2922" s="17"/>
      <c r="J2922" s="17"/>
      <c r="K2922" s="17"/>
      <c r="L2922" s="17"/>
      <c r="M2922" s="17"/>
      <c r="N2922" s="17"/>
      <c r="O2922" s="17"/>
      <c r="P2922" s="17"/>
    </row>
    <row r="2923" spans="1:16" x14ac:dyDescent="0.3">
      <c r="A2923" s="17"/>
      <c r="B2923" s="17"/>
      <c r="C2923" s="17"/>
      <c r="D2923" s="17"/>
      <c r="E2923" s="17"/>
      <c r="F2923" s="17"/>
      <c r="G2923" s="17"/>
      <c r="H2923" s="17"/>
      <c r="I2923" s="17"/>
      <c r="J2923" s="17"/>
      <c r="K2923" s="17"/>
      <c r="L2923" s="17"/>
      <c r="M2923" s="17"/>
      <c r="N2923" s="17"/>
      <c r="O2923" s="17"/>
      <c r="P2923" s="17"/>
    </row>
    <row r="2924" spans="1:16" x14ac:dyDescent="0.3">
      <c r="A2924" s="17"/>
      <c r="B2924" s="17"/>
      <c r="C2924" s="17"/>
      <c r="D2924" s="17"/>
      <c r="E2924" s="17"/>
      <c r="F2924" s="17"/>
      <c r="G2924" s="17"/>
      <c r="H2924" s="17"/>
      <c r="I2924" s="17"/>
      <c r="J2924" s="17"/>
      <c r="K2924" s="17"/>
      <c r="L2924" s="17"/>
      <c r="M2924" s="17"/>
      <c r="N2924" s="17"/>
      <c r="O2924" s="17"/>
      <c r="P2924" s="17"/>
    </row>
    <row r="2925" spans="1:16" x14ac:dyDescent="0.3">
      <c r="A2925" s="17"/>
      <c r="B2925" s="17"/>
      <c r="C2925" s="17"/>
      <c r="D2925" s="17"/>
      <c r="E2925" s="17"/>
      <c r="F2925" s="17"/>
      <c r="G2925" s="17"/>
      <c r="H2925" s="17"/>
      <c r="I2925" s="17"/>
      <c r="J2925" s="17"/>
      <c r="K2925" s="17"/>
      <c r="L2925" s="17"/>
      <c r="M2925" s="17"/>
      <c r="N2925" s="17"/>
      <c r="O2925" s="17"/>
      <c r="P2925" s="17"/>
    </row>
    <row r="2926" spans="1:16" x14ac:dyDescent="0.3">
      <c r="A2926" s="17"/>
      <c r="B2926" s="17"/>
      <c r="C2926" s="17"/>
      <c r="D2926" s="17"/>
      <c r="E2926" s="17"/>
      <c r="F2926" s="17"/>
      <c r="G2926" s="17"/>
      <c r="H2926" s="17"/>
      <c r="I2926" s="17"/>
      <c r="J2926" s="17"/>
      <c r="K2926" s="17"/>
      <c r="L2926" s="17"/>
      <c r="M2926" s="17"/>
      <c r="N2926" s="17"/>
      <c r="O2926" s="17"/>
      <c r="P2926" s="17"/>
    </row>
    <row r="2927" spans="1:16" x14ac:dyDescent="0.3">
      <c r="A2927" s="17"/>
      <c r="B2927" s="17"/>
      <c r="C2927" s="17"/>
      <c r="D2927" s="17"/>
      <c r="E2927" s="17"/>
      <c r="F2927" s="17"/>
      <c r="G2927" s="17"/>
      <c r="H2927" s="17"/>
      <c r="I2927" s="17"/>
      <c r="J2927" s="17"/>
      <c r="K2927" s="17"/>
      <c r="L2927" s="17"/>
      <c r="M2927" s="17"/>
      <c r="N2927" s="17"/>
      <c r="O2927" s="17"/>
      <c r="P2927" s="17"/>
    </row>
    <row r="2928" spans="1:16" x14ac:dyDescent="0.3">
      <c r="A2928" s="17"/>
      <c r="B2928" s="17"/>
      <c r="C2928" s="17"/>
      <c r="D2928" s="17"/>
      <c r="E2928" s="17"/>
      <c r="F2928" s="17"/>
      <c r="G2928" s="17"/>
      <c r="H2928" s="17"/>
      <c r="I2928" s="17"/>
      <c r="J2928" s="17"/>
      <c r="K2928" s="17"/>
      <c r="L2928" s="17"/>
      <c r="M2928" s="17"/>
      <c r="N2928" s="17"/>
      <c r="O2928" s="17"/>
      <c r="P2928" s="17"/>
    </row>
    <row r="2929" spans="1:16" x14ac:dyDescent="0.3">
      <c r="A2929" s="17"/>
      <c r="B2929" s="17"/>
      <c r="C2929" s="17"/>
      <c r="D2929" s="17"/>
      <c r="E2929" s="17"/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  <c r="P2929" s="17"/>
    </row>
    <row r="2930" spans="1:16" x14ac:dyDescent="0.3">
      <c r="A2930" s="17"/>
      <c r="B2930" s="17"/>
      <c r="C2930" s="17"/>
      <c r="D2930" s="17"/>
      <c r="E2930" s="17"/>
      <c r="F2930" s="17"/>
      <c r="G2930" s="17"/>
      <c r="H2930" s="17"/>
      <c r="I2930" s="17"/>
      <c r="J2930" s="17"/>
      <c r="K2930" s="17"/>
      <c r="L2930" s="17"/>
      <c r="M2930" s="17"/>
      <c r="N2930" s="17"/>
      <c r="O2930" s="17"/>
      <c r="P2930" s="17"/>
    </row>
    <row r="2931" spans="1:16" x14ac:dyDescent="0.3">
      <c r="A2931" s="17"/>
      <c r="B2931" s="17"/>
      <c r="C2931" s="17"/>
      <c r="D2931" s="17"/>
      <c r="E2931" s="17"/>
      <c r="F2931" s="17"/>
      <c r="G2931" s="17"/>
      <c r="H2931" s="17"/>
      <c r="I2931" s="17"/>
      <c r="J2931" s="17"/>
      <c r="K2931" s="17"/>
      <c r="L2931" s="17"/>
      <c r="M2931" s="17"/>
      <c r="N2931" s="17"/>
      <c r="O2931" s="17"/>
      <c r="P2931" s="17"/>
    </row>
    <row r="2932" spans="1:16" x14ac:dyDescent="0.3">
      <c r="A2932" s="17"/>
      <c r="B2932" s="17"/>
      <c r="C2932" s="17"/>
      <c r="D2932" s="17"/>
      <c r="E2932" s="17"/>
      <c r="F2932" s="17"/>
      <c r="G2932" s="17"/>
      <c r="H2932" s="17"/>
      <c r="I2932" s="17"/>
      <c r="J2932" s="17"/>
      <c r="K2932" s="17"/>
      <c r="L2932" s="17"/>
      <c r="M2932" s="17"/>
      <c r="N2932" s="17"/>
      <c r="O2932" s="17"/>
      <c r="P2932" s="17"/>
    </row>
    <row r="2933" spans="1:16" x14ac:dyDescent="0.3">
      <c r="A2933" s="17"/>
      <c r="B2933" s="17"/>
      <c r="C2933" s="17"/>
      <c r="D2933" s="17"/>
      <c r="E2933" s="17"/>
      <c r="F2933" s="17"/>
      <c r="G2933" s="17"/>
      <c r="H2933" s="17"/>
      <c r="I2933" s="17"/>
      <c r="J2933" s="17"/>
      <c r="K2933" s="17"/>
      <c r="L2933" s="17"/>
      <c r="M2933" s="17"/>
      <c r="N2933" s="17"/>
      <c r="O2933" s="17"/>
      <c r="P2933" s="17"/>
    </row>
    <row r="2934" spans="1:16" x14ac:dyDescent="0.3">
      <c r="A2934" s="17"/>
      <c r="B2934" s="17"/>
      <c r="C2934" s="17"/>
      <c r="D2934" s="17"/>
      <c r="E2934" s="17"/>
      <c r="F2934" s="17"/>
      <c r="G2934" s="17"/>
      <c r="H2934" s="17"/>
      <c r="I2934" s="17"/>
      <c r="J2934" s="17"/>
      <c r="K2934" s="17"/>
      <c r="L2934" s="17"/>
      <c r="M2934" s="17"/>
      <c r="N2934" s="17"/>
      <c r="O2934" s="17"/>
      <c r="P2934" s="17"/>
    </row>
    <row r="2935" spans="1:16" x14ac:dyDescent="0.3">
      <c r="A2935" s="17"/>
      <c r="B2935" s="17"/>
      <c r="C2935" s="17"/>
      <c r="D2935" s="17"/>
      <c r="E2935" s="17"/>
      <c r="F2935" s="17"/>
      <c r="G2935" s="17"/>
      <c r="H2935" s="17"/>
      <c r="I2935" s="17"/>
      <c r="J2935" s="17"/>
      <c r="K2935" s="17"/>
      <c r="L2935" s="17"/>
      <c r="M2935" s="17"/>
      <c r="N2935" s="17"/>
      <c r="O2935" s="17"/>
      <c r="P2935" s="17"/>
    </row>
    <row r="2936" spans="1:16" x14ac:dyDescent="0.3">
      <c r="A2936" s="17"/>
      <c r="B2936" s="17"/>
      <c r="C2936" s="17"/>
      <c r="D2936" s="17"/>
      <c r="E2936" s="17"/>
      <c r="F2936" s="17"/>
      <c r="G2936" s="17"/>
      <c r="H2936" s="17"/>
      <c r="I2936" s="17"/>
      <c r="J2936" s="17"/>
      <c r="K2936" s="17"/>
      <c r="L2936" s="17"/>
      <c r="M2936" s="17"/>
      <c r="N2936" s="17"/>
      <c r="O2936" s="17"/>
      <c r="P2936" s="17"/>
    </row>
    <row r="2937" spans="1:16" x14ac:dyDescent="0.3">
      <c r="A2937" s="17"/>
      <c r="B2937" s="17"/>
      <c r="C2937" s="17"/>
      <c r="D2937" s="17"/>
      <c r="E2937" s="17"/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  <c r="P2937" s="17"/>
    </row>
    <row r="2938" spans="1:16" x14ac:dyDescent="0.3">
      <c r="A2938" s="17"/>
      <c r="B2938" s="17"/>
      <c r="C2938" s="17"/>
      <c r="D2938" s="17"/>
      <c r="E2938" s="17"/>
      <c r="F2938" s="17"/>
      <c r="G2938" s="17"/>
      <c r="H2938" s="17"/>
      <c r="I2938" s="17"/>
      <c r="J2938" s="17"/>
      <c r="K2938" s="17"/>
      <c r="L2938" s="17"/>
      <c r="M2938" s="17"/>
      <c r="N2938" s="17"/>
      <c r="O2938" s="17"/>
      <c r="P2938" s="17"/>
    </row>
    <row r="2939" spans="1:16" x14ac:dyDescent="0.3">
      <c r="A2939" s="17"/>
      <c r="B2939" s="17"/>
      <c r="C2939" s="17"/>
      <c r="D2939" s="17"/>
      <c r="E2939" s="17"/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  <c r="P2939" s="17"/>
    </row>
    <row r="2940" spans="1:16" x14ac:dyDescent="0.3">
      <c r="A2940" s="17"/>
      <c r="B2940" s="17"/>
      <c r="C2940" s="17"/>
      <c r="D2940" s="17"/>
      <c r="E2940" s="17"/>
      <c r="F2940" s="17"/>
      <c r="G2940" s="17"/>
      <c r="H2940" s="17"/>
      <c r="I2940" s="17"/>
      <c r="J2940" s="17"/>
      <c r="K2940" s="17"/>
      <c r="L2940" s="17"/>
      <c r="M2940" s="17"/>
      <c r="N2940" s="17"/>
      <c r="O2940" s="17"/>
      <c r="P2940" s="17"/>
    </row>
    <row r="2941" spans="1:16" x14ac:dyDescent="0.3">
      <c r="A2941" s="17"/>
      <c r="B2941" s="17"/>
      <c r="C2941" s="17"/>
      <c r="D2941" s="17"/>
      <c r="E2941" s="17"/>
      <c r="F2941" s="17"/>
      <c r="G2941" s="17"/>
      <c r="H2941" s="17"/>
      <c r="I2941" s="17"/>
      <c r="J2941" s="17"/>
      <c r="K2941" s="17"/>
      <c r="L2941" s="17"/>
      <c r="M2941" s="17"/>
      <c r="N2941" s="17"/>
      <c r="O2941" s="17"/>
      <c r="P2941" s="17"/>
    </row>
    <row r="2942" spans="1:16" x14ac:dyDescent="0.3">
      <c r="A2942" s="17"/>
      <c r="B2942" s="17"/>
      <c r="C2942" s="17"/>
      <c r="D2942" s="17"/>
      <c r="E2942" s="17"/>
      <c r="F2942" s="17"/>
      <c r="G2942" s="17"/>
      <c r="H2942" s="17"/>
      <c r="I2942" s="17"/>
      <c r="J2942" s="17"/>
      <c r="K2942" s="17"/>
      <c r="L2942" s="17"/>
      <c r="M2942" s="17"/>
      <c r="N2942" s="17"/>
      <c r="O2942" s="17"/>
      <c r="P2942" s="17"/>
    </row>
    <row r="2943" spans="1:16" x14ac:dyDescent="0.3">
      <c r="A2943" s="17"/>
      <c r="B2943" s="17"/>
      <c r="C2943" s="17"/>
      <c r="D2943" s="17"/>
      <c r="E2943" s="17"/>
      <c r="F2943" s="17"/>
      <c r="G2943" s="17"/>
      <c r="H2943" s="17"/>
      <c r="I2943" s="17"/>
      <c r="J2943" s="17"/>
      <c r="K2943" s="17"/>
      <c r="L2943" s="17"/>
      <c r="M2943" s="17"/>
      <c r="N2943" s="17"/>
      <c r="O2943" s="17"/>
      <c r="P2943" s="17"/>
    </row>
    <row r="2944" spans="1:16" x14ac:dyDescent="0.3">
      <c r="A2944" s="17"/>
      <c r="B2944" s="17"/>
      <c r="C2944" s="17"/>
      <c r="D2944" s="17"/>
      <c r="E2944" s="17"/>
      <c r="F2944" s="17"/>
      <c r="G2944" s="17"/>
      <c r="H2944" s="17"/>
      <c r="I2944" s="17"/>
      <c r="J2944" s="17"/>
      <c r="K2944" s="17"/>
      <c r="L2944" s="17"/>
      <c r="M2944" s="17"/>
      <c r="N2944" s="17"/>
      <c r="O2944" s="17"/>
      <c r="P2944" s="17"/>
    </row>
    <row r="2945" spans="1:16" x14ac:dyDescent="0.3">
      <c r="A2945" s="17"/>
      <c r="B2945" s="17"/>
      <c r="C2945" s="17"/>
      <c r="D2945" s="17"/>
      <c r="E2945" s="17"/>
      <c r="F2945" s="17"/>
      <c r="G2945" s="17"/>
      <c r="H2945" s="17"/>
      <c r="I2945" s="17"/>
      <c r="J2945" s="17"/>
      <c r="K2945" s="17"/>
      <c r="L2945" s="17"/>
      <c r="M2945" s="17"/>
      <c r="N2945" s="17"/>
      <c r="O2945" s="17"/>
      <c r="P2945" s="17"/>
    </row>
    <row r="2946" spans="1:16" x14ac:dyDescent="0.3">
      <c r="A2946" s="17"/>
      <c r="B2946" s="17"/>
      <c r="C2946" s="17"/>
      <c r="D2946" s="17"/>
      <c r="E2946" s="17"/>
      <c r="F2946" s="17"/>
      <c r="G2946" s="17"/>
      <c r="H2946" s="17"/>
      <c r="I2946" s="17"/>
      <c r="J2946" s="17"/>
      <c r="K2946" s="17"/>
      <c r="L2946" s="17"/>
      <c r="M2946" s="17"/>
      <c r="N2946" s="17"/>
      <c r="O2946" s="17"/>
      <c r="P2946" s="17"/>
    </row>
    <row r="2947" spans="1:16" x14ac:dyDescent="0.3">
      <c r="A2947" s="17"/>
      <c r="B2947" s="17"/>
      <c r="C2947" s="17"/>
      <c r="D2947" s="17"/>
      <c r="E2947" s="17"/>
      <c r="F2947" s="17"/>
      <c r="G2947" s="17"/>
      <c r="H2947" s="17"/>
      <c r="I2947" s="17"/>
      <c r="J2947" s="17"/>
      <c r="K2947" s="17"/>
      <c r="L2947" s="17"/>
      <c r="M2947" s="17"/>
      <c r="N2947" s="17"/>
      <c r="O2947" s="17"/>
      <c r="P2947" s="17"/>
    </row>
    <row r="2948" spans="1:16" x14ac:dyDescent="0.3">
      <c r="A2948" s="17"/>
      <c r="B2948" s="17"/>
      <c r="C2948" s="17"/>
      <c r="D2948" s="17"/>
      <c r="E2948" s="17"/>
      <c r="F2948" s="17"/>
      <c r="G2948" s="17"/>
      <c r="H2948" s="17"/>
      <c r="I2948" s="17"/>
      <c r="J2948" s="17"/>
      <c r="K2948" s="17"/>
      <c r="L2948" s="17"/>
      <c r="M2948" s="17"/>
      <c r="N2948" s="17"/>
      <c r="O2948" s="17"/>
      <c r="P2948" s="17"/>
    </row>
    <row r="2949" spans="1:16" x14ac:dyDescent="0.3">
      <c r="A2949" s="17"/>
      <c r="B2949" s="17"/>
      <c r="C2949" s="17"/>
      <c r="D2949" s="17"/>
      <c r="E2949" s="17"/>
      <c r="F2949" s="17"/>
      <c r="G2949" s="17"/>
      <c r="H2949" s="17"/>
      <c r="I2949" s="17"/>
      <c r="J2949" s="17"/>
      <c r="K2949" s="17"/>
      <c r="L2949" s="17"/>
      <c r="M2949" s="17"/>
      <c r="N2949" s="17"/>
      <c r="O2949" s="17"/>
      <c r="P2949" s="17"/>
    </row>
    <row r="2950" spans="1:16" x14ac:dyDescent="0.3">
      <c r="A2950" s="17"/>
      <c r="B2950" s="17"/>
      <c r="C2950" s="17"/>
      <c r="D2950" s="17"/>
      <c r="E2950" s="17"/>
      <c r="F2950" s="17"/>
      <c r="G2950" s="17"/>
      <c r="H2950" s="17"/>
      <c r="I2950" s="17"/>
      <c r="J2950" s="17"/>
      <c r="K2950" s="17"/>
      <c r="L2950" s="17"/>
      <c r="M2950" s="17"/>
      <c r="N2950" s="17"/>
      <c r="O2950" s="17"/>
      <c r="P2950" s="17"/>
    </row>
    <row r="2951" spans="1:16" x14ac:dyDescent="0.3">
      <c r="A2951" s="17"/>
      <c r="B2951" s="17"/>
      <c r="C2951" s="17"/>
      <c r="D2951" s="17"/>
      <c r="E2951" s="17"/>
      <c r="F2951" s="17"/>
      <c r="G2951" s="17"/>
      <c r="H2951" s="17"/>
      <c r="I2951" s="17"/>
      <c r="J2951" s="17"/>
      <c r="K2951" s="17"/>
      <c r="L2951" s="17"/>
      <c r="M2951" s="17"/>
      <c r="N2951" s="17"/>
      <c r="O2951" s="17"/>
      <c r="P2951" s="17"/>
    </row>
    <row r="2952" spans="1:16" x14ac:dyDescent="0.3">
      <c r="A2952" s="17"/>
      <c r="B2952" s="17"/>
      <c r="C2952" s="17"/>
      <c r="D2952" s="17"/>
      <c r="E2952" s="17"/>
      <c r="F2952" s="17"/>
      <c r="G2952" s="17"/>
      <c r="H2952" s="17"/>
      <c r="I2952" s="17"/>
      <c r="J2952" s="17"/>
      <c r="K2952" s="17"/>
      <c r="L2952" s="17"/>
      <c r="M2952" s="17"/>
      <c r="N2952" s="17"/>
      <c r="O2952" s="17"/>
      <c r="P2952" s="17"/>
    </row>
    <row r="2953" spans="1:16" x14ac:dyDescent="0.3">
      <c r="A2953" s="17"/>
      <c r="B2953" s="17"/>
      <c r="C2953" s="17"/>
      <c r="D2953" s="17"/>
      <c r="E2953" s="17"/>
      <c r="F2953" s="17"/>
      <c r="G2953" s="17"/>
      <c r="H2953" s="17"/>
      <c r="I2953" s="17"/>
      <c r="J2953" s="17"/>
      <c r="K2953" s="17"/>
      <c r="L2953" s="17"/>
      <c r="M2953" s="17"/>
      <c r="N2953" s="17"/>
      <c r="O2953" s="17"/>
      <c r="P2953" s="17"/>
    </row>
    <row r="2954" spans="1:16" x14ac:dyDescent="0.3">
      <c r="A2954" s="17"/>
      <c r="B2954" s="17"/>
      <c r="C2954" s="17"/>
      <c r="D2954" s="17"/>
      <c r="E2954" s="17"/>
      <c r="F2954" s="17"/>
      <c r="G2954" s="17"/>
      <c r="H2954" s="17"/>
      <c r="I2954" s="17"/>
      <c r="J2954" s="17"/>
      <c r="K2954" s="17"/>
      <c r="L2954" s="17"/>
      <c r="M2954" s="17"/>
      <c r="N2954" s="17"/>
      <c r="O2954" s="17"/>
      <c r="P2954" s="17"/>
    </row>
    <row r="2955" spans="1:16" x14ac:dyDescent="0.3">
      <c r="A2955" s="17"/>
      <c r="B2955" s="17"/>
      <c r="C2955" s="17"/>
      <c r="D2955" s="17"/>
      <c r="E2955" s="17"/>
      <c r="F2955" s="17"/>
      <c r="G2955" s="17"/>
      <c r="H2955" s="17"/>
      <c r="I2955" s="17"/>
      <c r="J2955" s="17"/>
      <c r="K2955" s="17"/>
      <c r="L2955" s="17"/>
      <c r="M2955" s="17"/>
      <c r="N2955" s="17"/>
      <c r="O2955" s="17"/>
      <c r="P2955" s="17"/>
    </row>
    <row r="2956" spans="1:16" x14ac:dyDescent="0.3">
      <c r="A2956" s="17"/>
      <c r="B2956" s="17"/>
      <c r="C2956" s="17"/>
      <c r="D2956" s="17"/>
      <c r="E2956" s="17"/>
      <c r="F2956" s="17"/>
      <c r="G2956" s="17"/>
      <c r="H2956" s="17"/>
      <c r="I2956" s="17"/>
      <c r="J2956" s="17"/>
      <c r="K2956" s="17"/>
      <c r="L2956" s="17"/>
      <c r="M2956" s="17"/>
      <c r="N2956" s="17"/>
      <c r="O2956" s="17"/>
      <c r="P2956" s="17"/>
    </row>
    <row r="2957" spans="1:16" x14ac:dyDescent="0.3">
      <c r="A2957" s="17"/>
      <c r="B2957" s="17"/>
      <c r="C2957" s="17"/>
      <c r="D2957" s="17"/>
      <c r="E2957" s="17"/>
      <c r="F2957" s="17"/>
      <c r="G2957" s="17"/>
      <c r="H2957" s="17"/>
      <c r="I2957" s="17"/>
      <c r="J2957" s="17"/>
      <c r="K2957" s="17"/>
      <c r="L2957" s="17"/>
      <c r="M2957" s="17"/>
      <c r="N2957" s="17"/>
      <c r="O2957" s="17"/>
      <c r="P2957" s="17"/>
    </row>
    <row r="2958" spans="1:16" x14ac:dyDescent="0.3">
      <c r="A2958" s="17"/>
      <c r="B2958" s="17"/>
      <c r="C2958" s="17"/>
      <c r="D2958" s="17"/>
      <c r="E2958" s="17"/>
      <c r="F2958" s="17"/>
      <c r="G2958" s="17"/>
      <c r="H2958" s="17"/>
      <c r="I2958" s="17"/>
      <c r="J2958" s="17"/>
      <c r="K2958" s="17"/>
      <c r="L2958" s="17"/>
      <c r="M2958" s="17"/>
      <c r="N2958" s="17"/>
      <c r="O2958" s="17"/>
      <c r="P2958" s="17"/>
    </row>
    <row r="2959" spans="1:16" x14ac:dyDescent="0.3">
      <c r="A2959" s="17"/>
      <c r="B2959" s="17"/>
      <c r="C2959" s="17"/>
      <c r="D2959" s="17"/>
      <c r="E2959" s="17"/>
      <c r="F2959" s="17"/>
      <c r="G2959" s="17"/>
      <c r="H2959" s="17"/>
      <c r="I2959" s="17"/>
      <c r="J2959" s="17"/>
      <c r="K2959" s="17"/>
      <c r="L2959" s="17"/>
      <c r="M2959" s="17"/>
      <c r="N2959" s="17"/>
      <c r="O2959" s="17"/>
      <c r="P2959" s="17"/>
    </row>
    <row r="2960" spans="1:16" x14ac:dyDescent="0.3">
      <c r="A2960" s="17"/>
      <c r="B2960" s="17"/>
      <c r="C2960" s="17"/>
      <c r="D2960" s="17"/>
      <c r="E2960" s="17"/>
      <c r="F2960" s="17"/>
      <c r="G2960" s="17"/>
      <c r="H2960" s="17"/>
      <c r="I2960" s="17"/>
      <c r="J2960" s="17"/>
      <c r="K2960" s="17"/>
      <c r="L2960" s="17"/>
      <c r="M2960" s="17"/>
      <c r="N2960" s="17"/>
      <c r="O2960" s="17"/>
      <c r="P2960" s="17"/>
    </row>
    <row r="2961" spans="1:16" x14ac:dyDescent="0.3">
      <c r="A2961" s="17"/>
      <c r="B2961" s="17"/>
      <c r="C2961" s="17"/>
      <c r="D2961" s="17"/>
      <c r="E2961" s="17"/>
      <c r="F2961" s="17"/>
      <c r="G2961" s="17"/>
      <c r="H2961" s="17"/>
      <c r="I2961" s="17"/>
      <c r="J2961" s="17"/>
      <c r="K2961" s="17"/>
      <c r="L2961" s="17"/>
      <c r="M2961" s="17"/>
      <c r="N2961" s="17"/>
      <c r="O2961" s="17"/>
      <c r="P2961" s="17"/>
    </row>
    <row r="2962" spans="1:16" x14ac:dyDescent="0.3">
      <c r="A2962" s="17"/>
      <c r="B2962" s="17"/>
      <c r="C2962" s="17"/>
      <c r="D2962" s="17"/>
      <c r="E2962" s="17"/>
      <c r="F2962" s="17"/>
      <c r="G2962" s="17"/>
      <c r="H2962" s="17"/>
      <c r="I2962" s="17"/>
      <c r="J2962" s="17"/>
      <c r="K2962" s="17"/>
      <c r="L2962" s="17"/>
      <c r="M2962" s="17"/>
      <c r="N2962" s="17"/>
      <c r="O2962" s="17"/>
      <c r="P2962" s="17"/>
    </row>
    <row r="2963" spans="1:16" x14ac:dyDescent="0.3">
      <c r="A2963" s="17"/>
      <c r="B2963" s="17"/>
      <c r="C2963" s="17"/>
      <c r="D2963" s="17"/>
      <c r="E2963" s="17"/>
      <c r="F2963" s="17"/>
      <c r="G2963" s="17"/>
      <c r="H2963" s="17"/>
      <c r="I2963" s="17"/>
      <c r="J2963" s="17"/>
      <c r="K2963" s="17"/>
      <c r="L2963" s="17"/>
      <c r="M2963" s="17"/>
      <c r="N2963" s="17"/>
      <c r="O2963" s="17"/>
      <c r="P2963" s="17"/>
    </row>
    <row r="2964" spans="1:16" x14ac:dyDescent="0.3">
      <c r="A2964" s="17"/>
      <c r="B2964" s="17"/>
      <c r="C2964" s="17"/>
      <c r="D2964" s="17"/>
      <c r="E2964" s="17"/>
      <c r="F2964" s="17"/>
      <c r="G2964" s="17"/>
      <c r="H2964" s="17"/>
      <c r="I2964" s="17"/>
      <c r="J2964" s="17"/>
      <c r="K2964" s="17"/>
      <c r="L2964" s="17"/>
      <c r="M2964" s="17"/>
      <c r="N2964" s="17"/>
      <c r="O2964" s="17"/>
      <c r="P2964" s="17"/>
    </row>
    <row r="2965" spans="1:16" x14ac:dyDescent="0.3">
      <c r="A2965" s="17"/>
      <c r="B2965" s="17"/>
      <c r="C2965" s="17"/>
      <c r="D2965" s="17"/>
      <c r="E2965" s="17"/>
      <c r="F2965" s="17"/>
      <c r="G2965" s="17"/>
      <c r="H2965" s="17"/>
      <c r="I2965" s="17"/>
      <c r="J2965" s="17"/>
      <c r="K2965" s="17"/>
      <c r="L2965" s="17"/>
      <c r="M2965" s="17"/>
      <c r="N2965" s="17"/>
      <c r="O2965" s="17"/>
      <c r="P2965" s="17"/>
    </row>
    <row r="2966" spans="1:16" x14ac:dyDescent="0.3">
      <c r="A2966" s="17"/>
      <c r="B2966" s="17"/>
      <c r="C2966" s="17"/>
      <c r="D2966" s="17"/>
      <c r="E2966" s="17"/>
      <c r="F2966" s="17"/>
      <c r="G2966" s="17"/>
      <c r="H2966" s="17"/>
      <c r="I2966" s="17"/>
      <c r="J2966" s="17"/>
      <c r="K2966" s="17"/>
      <c r="L2966" s="17"/>
      <c r="M2966" s="17"/>
      <c r="N2966" s="17"/>
      <c r="O2966" s="17"/>
      <c r="P2966" s="17"/>
    </row>
    <row r="2967" spans="1:16" x14ac:dyDescent="0.3">
      <c r="A2967" s="17"/>
      <c r="B2967" s="17"/>
      <c r="C2967" s="17"/>
      <c r="D2967" s="17"/>
      <c r="E2967" s="17"/>
      <c r="F2967" s="17"/>
      <c r="G2967" s="17"/>
      <c r="H2967" s="17"/>
      <c r="I2967" s="17"/>
      <c r="J2967" s="17"/>
      <c r="K2967" s="17"/>
      <c r="L2967" s="17"/>
      <c r="M2967" s="17"/>
      <c r="N2967" s="17"/>
      <c r="O2967" s="17"/>
      <c r="P2967" s="17"/>
    </row>
    <row r="2968" spans="1:16" x14ac:dyDescent="0.3">
      <c r="A2968" s="17"/>
      <c r="B2968" s="17"/>
      <c r="C2968" s="17"/>
      <c r="D2968" s="17"/>
      <c r="E2968" s="17"/>
      <c r="F2968" s="17"/>
      <c r="G2968" s="17"/>
      <c r="H2968" s="17"/>
      <c r="I2968" s="17"/>
      <c r="J2968" s="17"/>
      <c r="K2968" s="17"/>
      <c r="L2968" s="17"/>
      <c r="M2968" s="17"/>
      <c r="N2968" s="17"/>
      <c r="O2968" s="17"/>
      <c r="P2968" s="17"/>
    </row>
    <row r="2969" spans="1:16" x14ac:dyDescent="0.3">
      <c r="A2969" s="17"/>
      <c r="B2969" s="17"/>
      <c r="C2969" s="17"/>
      <c r="D2969" s="17"/>
      <c r="E2969" s="17"/>
      <c r="F2969" s="17"/>
      <c r="G2969" s="17"/>
      <c r="H2969" s="17"/>
      <c r="I2969" s="17"/>
      <c r="J2969" s="17"/>
      <c r="K2969" s="17"/>
      <c r="L2969" s="17"/>
      <c r="M2969" s="17"/>
      <c r="N2969" s="17"/>
      <c r="O2969" s="17"/>
      <c r="P2969" s="17"/>
    </row>
    <row r="2970" spans="1:16" x14ac:dyDescent="0.3">
      <c r="A2970" s="17"/>
      <c r="B2970" s="17"/>
      <c r="C2970" s="17"/>
      <c r="D2970" s="17"/>
      <c r="E2970" s="17"/>
      <c r="F2970" s="17"/>
      <c r="G2970" s="17"/>
      <c r="H2970" s="17"/>
      <c r="I2970" s="17"/>
      <c r="J2970" s="17"/>
      <c r="K2970" s="17"/>
      <c r="L2970" s="17"/>
      <c r="M2970" s="17"/>
      <c r="N2970" s="17"/>
      <c r="O2970" s="17"/>
      <c r="P2970" s="17"/>
    </row>
    <row r="2971" spans="1:16" x14ac:dyDescent="0.3">
      <c r="A2971" s="17"/>
      <c r="B2971" s="17"/>
      <c r="C2971" s="17"/>
      <c r="D2971" s="17"/>
      <c r="E2971" s="17"/>
      <c r="F2971" s="17"/>
      <c r="G2971" s="17"/>
      <c r="H2971" s="17"/>
      <c r="I2971" s="17"/>
      <c r="J2971" s="17"/>
      <c r="K2971" s="17"/>
      <c r="L2971" s="17"/>
      <c r="M2971" s="17"/>
      <c r="N2971" s="17"/>
      <c r="O2971" s="17"/>
      <c r="P2971" s="17"/>
    </row>
    <row r="2972" spans="1:16" x14ac:dyDescent="0.3">
      <c r="A2972" s="17"/>
      <c r="B2972" s="17"/>
      <c r="C2972" s="17"/>
      <c r="D2972" s="17"/>
      <c r="E2972" s="17"/>
      <c r="F2972" s="17"/>
      <c r="G2972" s="17"/>
      <c r="H2972" s="17"/>
      <c r="I2972" s="17"/>
      <c r="J2972" s="17"/>
      <c r="K2972" s="17"/>
      <c r="L2972" s="17"/>
      <c r="M2972" s="17"/>
      <c r="N2972" s="17"/>
      <c r="O2972" s="17"/>
      <c r="P2972" s="17"/>
    </row>
    <row r="2973" spans="1:16" x14ac:dyDescent="0.3">
      <c r="A2973" s="17"/>
      <c r="B2973" s="17"/>
      <c r="C2973" s="17"/>
      <c r="D2973" s="17"/>
      <c r="E2973" s="17"/>
      <c r="F2973" s="17"/>
      <c r="G2973" s="17"/>
      <c r="H2973" s="17"/>
      <c r="I2973" s="17"/>
      <c r="J2973" s="17"/>
      <c r="K2973" s="17"/>
      <c r="L2973" s="17"/>
      <c r="M2973" s="17"/>
      <c r="N2973" s="17"/>
      <c r="O2973" s="17"/>
      <c r="P2973" s="17"/>
    </row>
    <row r="2974" spans="1:16" x14ac:dyDescent="0.3">
      <c r="A2974" s="17"/>
      <c r="B2974" s="17"/>
      <c r="C2974" s="17"/>
      <c r="D2974" s="17"/>
      <c r="E2974" s="17"/>
      <c r="F2974" s="17"/>
      <c r="G2974" s="17"/>
      <c r="H2974" s="17"/>
      <c r="I2974" s="17"/>
      <c r="J2974" s="17"/>
      <c r="K2974" s="17"/>
      <c r="L2974" s="17"/>
      <c r="M2974" s="17"/>
      <c r="N2974" s="17"/>
      <c r="O2974" s="17"/>
      <c r="P2974" s="17"/>
    </row>
    <row r="2975" spans="1:16" x14ac:dyDescent="0.3">
      <c r="A2975" s="17"/>
      <c r="B2975" s="17"/>
      <c r="C2975" s="17"/>
      <c r="D2975" s="17"/>
      <c r="E2975" s="17"/>
      <c r="F2975" s="17"/>
      <c r="G2975" s="17"/>
      <c r="H2975" s="17"/>
      <c r="I2975" s="17"/>
      <c r="J2975" s="17"/>
      <c r="K2975" s="17"/>
      <c r="L2975" s="17"/>
      <c r="M2975" s="17"/>
      <c r="N2975" s="17"/>
      <c r="O2975" s="17"/>
      <c r="P2975" s="17"/>
    </row>
    <row r="2976" spans="1:16" x14ac:dyDescent="0.3">
      <c r="A2976" s="17"/>
      <c r="B2976" s="17"/>
      <c r="C2976" s="17"/>
      <c r="D2976" s="17"/>
      <c r="E2976" s="17"/>
      <c r="F2976" s="17"/>
      <c r="G2976" s="17"/>
      <c r="H2976" s="17"/>
      <c r="I2976" s="17"/>
      <c r="J2976" s="17"/>
      <c r="K2976" s="17"/>
      <c r="L2976" s="17"/>
      <c r="M2976" s="17"/>
      <c r="N2976" s="17"/>
      <c r="O2976" s="17"/>
      <c r="P2976" s="17"/>
    </row>
    <row r="2977" spans="1:16" x14ac:dyDescent="0.3">
      <c r="A2977" s="17"/>
      <c r="B2977" s="17"/>
      <c r="C2977" s="17"/>
      <c r="D2977" s="17"/>
      <c r="E2977" s="17"/>
      <c r="F2977" s="17"/>
      <c r="G2977" s="17"/>
      <c r="H2977" s="17"/>
      <c r="I2977" s="17"/>
      <c r="J2977" s="17"/>
      <c r="K2977" s="17"/>
      <c r="L2977" s="17"/>
      <c r="M2977" s="17"/>
      <c r="N2977" s="17"/>
      <c r="O2977" s="17"/>
      <c r="P2977" s="17"/>
    </row>
    <row r="2978" spans="1:16" x14ac:dyDescent="0.3">
      <c r="A2978" s="17"/>
      <c r="B2978" s="17"/>
      <c r="C2978" s="17"/>
      <c r="D2978" s="17"/>
      <c r="E2978" s="17"/>
      <c r="F2978" s="17"/>
      <c r="G2978" s="17"/>
      <c r="H2978" s="17"/>
      <c r="I2978" s="17"/>
      <c r="J2978" s="17"/>
      <c r="K2978" s="17"/>
      <c r="L2978" s="17"/>
      <c r="M2978" s="17"/>
      <c r="N2978" s="17"/>
      <c r="O2978" s="17"/>
      <c r="P2978" s="17"/>
    </row>
    <row r="2979" spans="1:16" x14ac:dyDescent="0.3">
      <c r="A2979" s="17"/>
      <c r="B2979" s="17"/>
      <c r="C2979" s="17"/>
      <c r="D2979" s="17"/>
      <c r="E2979" s="17"/>
      <c r="F2979" s="17"/>
      <c r="G2979" s="17"/>
      <c r="H2979" s="17"/>
      <c r="I2979" s="17"/>
      <c r="J2979" s="17"/>
      <c r="K2979" s="17"/>
      <c r="L2979" s="17"/>
      <c r="M2979" s="17"/>
      <c r="N2979" s="17"/>
      <c r="O2979" s="17"/>
      <c r="P2979" s="17"/>
    </row>
    <row r="2980" spans="1:16" x14ac:dyDescent="0.3">
      <c r="A2980" s="17"/>
      <c r="B2980" s="17"/>
      <c r="C2980" s="17"/>
      <c r="D2980" s="17"/>
      <c r="E2980" s="17"/>
      <c r="F2980" s="17"/>
      <c r="G2980" s="17"/>
      <c r="H2980" s="17"/>
      <c r="I2980" s="17"/>
      <c r="J2980" s="17"/>
      <c r="K2980" s="17"/>
      <c r="L2980" s="17"/>
      <c r="M2980" s="17"/>
      <c r="N2980" s="17"/>
      <c r="O2980" s="17"/>
      <c r="P2980" s="17"/>
    </row>
    <row r="2981" spans="1:16" x14ac:dyDescent="0.3">
      <c r="A2981" s="17"/>
      <c r="B2981" s="17"/>
      <c r="C2981" s="17"/>
      <c r="D2981" s="17"/>
      <c r="E2981" s="17"/>
      <c r="F2981" s="17"/>
      <c r="G2981" s="17"/>
      <c r="H2981" s="17"/>
      <c r="I2981" s="17"/>
      <c r="J2981" s="17"/>
      <c r="K2981" s="17"/>
      <c r="L2981" s="17"/>
      <c r="M2981" s="17"/>
      <c r="N2981" s="17"/>
      <c r="O2981" s="17"/>
      <c r="P2981" s="17"/>
    </row>
    <row r="2982" spans="1:16" x14ac:dyDescent="0.3">
      <c r="A2982" s="17"/>
      <c r="B2982" s="17"/>
      <c r="C2982" s="17"/>
      <c r="D2982" s="17"/>
      <c r="E2982" s="17"/>
      <c r="F2982" s="17"/>
      <c r="G2982" s="17"/>
      <c r="H2982" s="17"/>
      <c r="I2982" s="17"/>
      <c r="J2982" s="17"/>
      <c r="K2982" s="17"/>
      <c r="L2982" s="17"/>
      <c r="M2982" s="17"/>
      <c r="N2982" s="17"/>
      <c r="O2982" s="17"/>
      <c r="P2982" s="17"/>
    </row>
    <row r="2983" spans="1:16" x14ac:dyDescent="0.3">
      <c r="A2983" s="17"/>
      <c r="B2983" s="17"/>
      <c r="C2983" s="17"/>
      <c r="D2983" s="17"/>
      <c r="E2983" s="17"/>
      <c r="F2983" s="17"/>
      <c r="G2983" s="17"/>
      <c r="H2983" s="17"/>
      <c r="I2983" s="17"/>
      <c r="J2983" s="17"/>
      <c r="K2983" s="17"/>
      <c r="L2983" s="17"/>
      <c r="M2983" s="17"/>
      <c r="N2983" s="17"/>
      <c r="O2983" s="17"/>
      <c r="P2983" s="17"/>
    </row>
    <row r="2984" spans="1:16" x14ac:dyDescent="0.3">
      <c r="A2984" s="17"/>
      <c r="B2984" s="17"/>
      <c r="C2984" s="17"/>
      <c r="D2984" s="17"/>
      <c r="E2984" s="17"/>
      <c r="F2984" s="17"/>
      <c r="G2984" s="17"/>
      <c r="H2984" s="17"/>
      <c r="I2984" s="17"/>
      <c r="J2984" s="17"/>
      <c r="K2984" s="17"/>
      <c r="L2984" s="17"/>
      <c r="M2984" s="17"/>
      <c r="N2984" s="17"/>
      <c r="O2984" s="17"/>
      <c r="P2984" s="17"/>
    </row>
    <row r="2985" spans="1:16" x14ac:dyDescent="0.3">
      <c r="A2985" s="17"/>
      <c r="B2985" s="17"/>
      <c r="C2985" s="17"/>
      <c r="D2985" s="17"/>
      <c r="E2985" s="17"/>
      <c r="F2985" s="17"/>
      <c r="G2985" s="17"/>
      <c r="H2985" s="17"/>
      <c r="I2985" s="17"/>
      <c r="J2985" s="17"/>
      <c r="K2985" s="17"/>
      <c r="L2985" s="17"/>
      <c r="M2985" s="17"/>
      <c r="N2985" s="17"/>
      <c r="O2985" s="17"/>
      <c r="P2985" s="17"/>
    </row>
    <row r="2986" spans="1:16" x14ac:dyDescent="0.3">
      <c r="A2986" s="17"/>
      <c r="B2986" s="17"/>
      <c r="C2986" s="17"/>
      <c r="D2986" s="17"/>
      <c r="E2986" s="17"/>
      <c r="F2986" s="17"/>
      <c r="G2986" s="17"/>
      <c r="H2986" s="17"/>
      <c r="I2986" s="17"/>
      <c r="J2986" s="17"/>
      <c r="K2986" s="17"/>
      <c r="L2986" s="17"/>
      <c r="M2986" s="17"/>
      <c r="N2986" s="17"/>
      <c r="O2986" s="17"/>
      <c r="P2986" s="17"/>
    </row>
    <row r="2987" spans="1:16" x14ac:dyDescent="0.3">
      <c r="A2987" s="17"/>
      <c r="B2987" s="17"/>
      <c r="C2987" s="17"/>
      <c r="D2987" s="17"/>
      <c r="E2987" s="17"/>
      <c r="F2987" s="17"/>
      <c r="G2987" s="17"/>
      <c r="H2987" s="17"/>
      <c r="I2987" s="17"/>
      <c r="J2987" s="17"/>
      <c r="K2987" s="17"/>
      <c r="L2987" s="17"/>
      <c r="M2987" s="17"/>
      <c r="N2987" s="17"/>
      <c r="O2987" s="17"/>
      <c r="P2987" s="17"/>
    </row>
    <row r="2988" spans="1:16" x14ac:dyDescent="0.3">
      <c r="A2988" s="17"/>
      <c r="B2988" s="17"/>
      <c r="C2988" s="17"/>
      <c r="D2988" s="17"/>
      <c r="E2988" s="17"/>
      <c r="F2988" s="17"/>
      <c r="G2988" s="17"/>
      <c r="H2988" s="17"/>
      <c r="I2988" s="17"/>
      <c r="J2988" s="17"/>
      <c r="K2988" s="17"/>
      <c r="L2988" s="17"/>
      <c r="M2988" s="17"/>
      <c r="N2988" s="17"/>
      <c r="O2988" s="17"/>
      <c r="P2988" s="17"/>
    </row>
    <row r="2989" spans="1:16" x14ac:dyDescent="0.3">
      <c r="A2989" s="17"/>
      <c r="B2989" s="17"/>
      <c r="C2989" s="17"/>
      <c r="D2989" s="17"/>
      <c r="E2989" s="17"/>
      <c r="F2989" s="17"/>
      <c r="G2989" s="17"/>
      <c r="H2989" s="17"/>
      <c r="I2989" s="17"/>
      <c r="J2989" s="17"/>
      <c r="K2989" s="17"/>
      <c r="L2989" s="17"/>
      <c r="M2989" s="17"/>
      <c r="N2989" s="17"/>
      <c r="O2989" s="17"/>
      <c r="P2989" s="17"/>
    </row>
    <row r="2990" spans="1:16" x14ac:dyDescent="0.3">
      <c r="A2990" s="17"/>
      <c r="B2990" s="17"/>
      <c r="C2990" s="17"/>
      <c r="D2990" s="17"/>
      <c r="E2990" s="17"/>
      <c r="F2990" s="17"/>
      <c r="G2990" s="17"/>
      <c r="H2990" s="17"/>
      <c r="I2990" s="17"/>
      <c r="J2990" s="17"/>
      <c r="K2990" s="17"/>
      <c r="L2990" s="17"/>
      <c r="M2990" s="17"/>
      <c r="N2990" s="17"/>
      <c r="O2990" s="17"/>
      <c r="P2990" s="17"/>
    </row>
    <row r="2991" spans="1:16" x14ac:dyDescent="0.3">
      <c r="A2991" s="17"/>
      <c r="B2991" s="17"/>
      <c r="C2991" s="17"/>
      <c r="D2991" s="17"/>
      <c r="E2991" s="17"/>
      <c r="F2991" s="17"/>
      <c r="G2991" s="17"/>
      <c r="H2991" s="17"/>
      <c r="I2991" s="17"/>
      <c r="J2991" s="17"/>
      <c r="K2991" s="17"/>
      <c r="L2991" s="17"/>
      <c r="M2991" s="17"/>
      <c r="N2991" s="17"/>
      <c r="O2991" s="17"/>
      <c r="P2991" s="17"/>
    </row>
    <row r="2992" spans="1:16" x14ac:dyDescent="0.3">
      <c r="A2992" s="17"/>
      <c r="B2992" s="17"/>
      <c r="C2992" s="17"/>
      <c r="D2992" s="17"/>
      <c r="E2992" s="17"/>
      <c r="F2992" s="17"/>
      <c r="G2992" s="17"/>
      <c r="H2992" s="17"/>
      <c r="I2992" s="17"/>
      <c r="J2992" s="17"/>
      <c r="K2992" s="17"/>
      <c r="L2992" s="17"/>
      <c r="M2992" s="17"/>
      <c r="N2992" s="17"/>
      <c r="O2992" s="17"/>
      <c r="P2992" s="17"/>
    </row>
    <row r="2993" spans="1:16" x14ac:dyDescent="0.3">
      <c r="A2993" s="17"/>
      <c r="B2993" s="17"/>
      <c r="C2993" s="17"/>
      <c r="D2993" s="17"/>
      <c r="E2993" s="17"/>
      <c r="F2993" s="17"/>
      <c r="G2993" s="17"/>
      <c r="H2993" s="17"/>
      <c r="I2993" s="17"/>
      <c r="J2993" s="17"/>
      <c r="K2993" s="17"/>
      <c r="L2993" s="17"/>
      <c r="M2993" s="17"/>
      <c r="N2993" s="17"/>
      <c r="O2993" s="17"/>
      <c r="P2993" s="17"/>
    </row>
    <row r="2994" spans="1:16" x14ac:dyDescent="0.3">
      <c r="A2994" s="17"/>
      <c r="B2994" s="17"/>
      <c r="C2994" s="17"/>
      <c r="D2994" s="17"/>
      <c r="E2994" s="17"/>
      <c r="F2994" s="17"/>
      <c r="G2994" s="17"/>
      <c r="H2994" s="17"/>
      <c r="I2994" s="17"/>
      <c r="J2994" s="17"/>
      <c r="K2994" s="17"/>
      <c r="L2994" s="17"/>
      <c r="M2994" s="17"/>
      <c r="N2994" s="17"/>
      <c r="O2994" s="17"/>
      <c r="P2994" s="17"/>
    </row>
    <row r="2995" spans="1:16" x14ac:dyDescent="0.3">
      <c r="A2995" s="17"/>
      <c r="B2995" s="17"/>
      <c r="C2995" s="17"/>
      <c r="D2995" s="17"/>
      <c r="E2995" s="17"/>
      <c r="F2995" s="17"/>
      <c r="G2995" s="17"/>
      <c r="H2995" s="17"/>
      <c r="I2995" s="17"/>
      <c r="J2995" s="17"/>
      <c r="K2995" s="17"/>
      <c r="L2995" s="17"/>
      <c r="M2995" s="17"/>
      <c r="N2995" s="17"/>
      <c r="O2995" s="17"/>
      <c r="P2995" s="17"/>
    </row>
    <row r="2996" spans="1:16" x14ac:dyDescent="0.3">
      <c r="A2996" s="17"/>
      <c r="B2996" s="17"/>
      <c r="C2996" s="17"/>
      <c r="D2996" s="17"/>
      <c r="E2996" s="17"/>
      <c r="F2996" s="17"/>
      <c r="G2996" s="17"/>
      <c r="H2996" s="17"/>
      <c r="I2996" s="17"/>
      <c r="J2996" s="17"/>
      <c r="K2996" s="17"/>
      <c r="L2996" s="17"/>
      <c r="M2996" s="17"/>
      <c r="N2996" s="17"/>
      <c r="O2996" s="17"/>
      <c r="P2996" s="17"/>
    </row>
    <row r="2997" spans="1:16" x14ac:dyDescent="0.3">
      <c r="A2997" s="17"/>
      <c r="B2997" s="17"/>
      <c r="C2997" s="17"/>
      <c r="D2997" s="17"/>
      <c r="E2997" s="17"/>
      <c r="F2997" s="17"/>
      <c r="G2997" s="17"/>
      <c r="H2997" s="17"/>
      <c r="I2997" s="17"/>
      <c r="J2997" s="17"/>
      <c r="K2997" s="17"/>
      <c r="L2997" s="17"/>
      <c r="M2997" s="17"/>
      <c r="N2997" s="17"/>
      <c r="O2997" s="17"/>
      <c r="P2997" s="17"/>
    </row>
    <row r="2998" spans="1:16" x14ac:dyDescent="0.3">
      <c r="A2998" s="17"/>
      <c r="B2998" s="17"/>
      <c r="C2998" s="17"/>
      <c r="D2998" s="17"/>
      <c r="E2998" s="17"/>
      <c r="F2998" s="17"/>
      <c r="G2998" s="17"/>
      <c r="H2998" s="17"/>
      <c r="I2998" s="17"/>
      <c r="J2998" s="17"/>
      <c r="K2998" s="17"/>
      <c r="L2998" s="17"/>
      <c r="M2998" s="17"/>
      <c r="N2998" s="17"/>
      <c r="O2998" s="17"/>
      <c r="P2998" s="17"/>
    </row>
    <row r="2999" spans="1:16" x14ac:dyDescent="0.3">
      <c r="A2999" s="17"/>
      <c r="B2999" s="17"/>
      <c r="C2999" s="17"/>
      <c r="D2999" s="17"/>
      <c r="E2999" s="17"/>
      <c r="F2999" s="17"/>
      <c r="G2999" s="17"/>
      <c r="H2999" s="17"/>
      <c r="I2999" s="17"/>
      <c r="J2999" s="17"/>
      <c r="K2999" s="17"/>
      <c r="L2999" s="17"/>
      <c r="M2999" s="17"/>
      <c r="N2999" s="17"/>
      <c r="O2999" s="17"/>
      <c r="P2999" s="17"/>
    </row>
    <row r="3000" spans="1:16" x14ac:dyDescent="0.3">
      <c r="A3000" s="17"/>
      <c r="B3000" s="17"/>
      <c r="C3000" s="17"/>
      <c r="D3000" s="17"/>
      <c r="E3000" s="17"/>
      <c r="F3000" s="17"/>
      <c r="G3000" s="17"/>
      <c r="H3000" s="17"/>
      <c r="I3000" s="17"/>
      <c r="J3000" s="17"/>
      <c r="K3000" s="17"/>
      <c r="L3000" s="17"/>
      <c r="M3000" s="17"/>
      <c r="N3000" s="17"/>
      <c r="O3000" s="17"/>
      <c r="P3000" s="17"/>
    </row>
    <row r="3001" spans="1:16" x14ac:dyDescent="0.3">
      <c r="A3001" s="17"/>
      <c r="B3001" s="17"/>
      <c r="C3001" s="17"/>
      <c r="D3001" s="17"/>
      <c r="E3001" s="17"/>
      <c r="F3001" s="17"/>
      <c r="G3001" s="17"/>
      <c r="H3001" s="17"/>
      <c r="I3001" s="17"/>
      <c r="J3001" s="17"/>
      <c r="K3001" s="17"/>
      <c r="L3001" s="17"/>
      <c r="M3001" s="17"/>
      <c r="N3001" s="17"/>
      <c r="O3001" s="17"/>
      <c r="P3001" s="17"/>
    </row>
    <row r="3002" spans="1:16" x14ac:dyDescent="0.3">
      <c r="A3002" s="17"/>
      <c r="B3002" s="17"/>
      <c r="C3002" s="17"/>
      <c r="D3002" s="17"/>
      <c r="E3002" s="17"/>
      <c r="F3002" s="17"/>
      <c r="G3002" s="17"/>
      <c r="H3002" s="17"/>
      <c r="I3002" s="17"/>
      <c r="J3002" s="17"/>
      <c r="K3002" s="17"/>
      <c r="L3002" s="17"/>
      <c r="M3002" s="17"/>
      <c r="N3002" s="17"/>
      <c r="O3002" s="17"/>
      <c r="P3002" s="17"/>
    </row>
    <row r="3003" spans="1:16" x14ac:dyDescent="0.3">
      <c r="A3003" s="17"/>
      <c r="B3003" s="17"/>
      <c r="C3003" s="17"/>
      <c r="D3003" s="17"/>
      <c r="E3003" s="17"/>
      <c r="F3003" s="17"/>
      <c r="G3003" s="17"/>
      <c r="H3003" s="17"/>
      <c r="I3003" s="17"/>
      <c r="J3003" s="17"/>
      <c r="K3003" s="17"/>
      <c r="L3003" s="17"/>
      <c r="M3003" s="17"/>
      <c r="N3003" s="17"/>
      <c r="O3003" s="17"/>
      <c r="P3003" s="17"/>
    </row>
    <row r="3004" spans="1:16" x14ac:dyDescent="0.3">
      <c r="A3004" s="17"/>
      <c r="B3004" s="17"/>
      <c r="C3004" s="17"/>
      <c r="D3004" s="17"/>
      <c r="E3004" s="17"/>
      <c r="F3004" s="17"/>
      <c r="G3004" s="17"/>
      <c r="H3004" s="17"/>
      <c r="I3004" s="17"/>
      <c r="J3004" s="17"/>
      <c r="K3004" s="17"/>
      <c r="L3004" s="17"/>
      <c r="M3004" s="17"/>
      <c r="N3004" s="17"/>
      <c r="O3004" s="17"/>
      <c r="P3004" s="17"/>
    </row>
    <row r="3005" spans="1:16" x14ac:dyDescent="0.3">
      <c r="A3005" s="17"/>
      <c r="B3005" s="17"/>
      <c r="C3005" s="17"/>
      <c r="D3005" s="17"/>
      <c r="E3005" s="17"/>
      <c r="F3005" s="17"/>
      <c r="G3005" s="17"/>
      <c r="H3005" s="17"/>
      <c r="I3005" s="17"/>
      <c r="J3005" s="17"/>
      <c r="K3005" s="17"/>
      <c r="L3005" s="17"/>
      <c r="M3005" s="17"/>
      <c r="N3005" s="17"/>
      <c r="O3005" s="17"/>
      <c r="P3005" s="17"/>
    </row>
    <row r="3006" spans="1:16" x14ac:dyDescent="0.3">
      <c r="A3006" s="17"/>
      <c r="B3006" s="17"/>
      <c r="C3006" s="17"/>
      <c r="D3006" s="17"/>
      <c r="E3006" s="17"/>
      <c r="F3006" s="17"/>
      <c r="G3006" s="17"/>
      <c r="H3006" s="17"/>
      <c r="I3006" s="17"/>
      <c r="J3006" s="17"/>
      <c r="K3006" s="17"/>
      <c r="L3006" s="17"/>
      <c r="M3006" s="17"/>
      <c r="N3006" s="17"/>
      <c r="O3006" s="17"/>
      <c r="P3006" s="17"/>
    </row>
    <row r="3007" spans="1:16" x14ac:dyDescent="0.3">
      <c r="A3007" s="17"/>
      <c r="B3007" s="17"/>
      <c r="C3007" s="17"/>
      <c r="D3007" s="17"/>
      <c r="E3007" s="17"/>
      <c r="F3007" s="17"/>
      <c r="G3007" s="17"/>
      <c r="H3007" s="17"/>
      <c r="I3007" s="17"/>
      <c r="J3007" s="17"/>
      <c r="K3007" s="17"/>
      <c r="L3007" s="17"/>
      <c r="M3007" s="17"/>
      <c r="N3007" s="17"/>
      <c r="O3007" s="17"/>
      <c r="P3007" s="17"/>
    </row>
    <row r="3008" spans="1:16" x14ac:dyDescent="0.3">
      <c r="A3008" s="17"/>
      <c r="B3008" s="17"/>
      <c r="C3008" s="17"/>
      <c r="D3008" s="17"/>
      <c r="E3008" s="17"/>
      <c r="F3008" s="17"/>
      <c r="G3008" s="17"/>
      <c r="H3008" s="17"/>
      <c r="I3008" s="17"/>
      <c r="J3008" s="17"/>
      <c r="K3008" s="17"/>
      <c r="L3008" s="17"/>
      <c r="M3008" s="17"/>
      <c r="N3008" s="17"/>
      <c r="O3008" s="17"/>
      <c r="P3008" s="17"/>
    </row>
    <row r="3009" spans="1:16" x14ac:dyDescent="0.3">
      <c r="A3009" s="17"/>
      <c r="B3009" s="17"/>
      <c r="C3009" s="17"/>
      <c r="D3009" s="17"/>
      <c r="E3009" s="17"/>
      <c r="F3009" s="17"/>
      <c r="G3009" s="17"/>
      <c r="H3009" s="17"/>
      <c r="I3009" s="17"/>
      <c r="J3009" s="17"/>
      <c r="K3009" s="17"/>
      <c r="L3009" s="17"/>
      <c r="M3009" s="17"/>
      <c r="N3009" s="17"/>
      <c r="O3009" s="17"/>
      <c r="P3009" s="17"/>
    </row>
    <row r="3010" spans="1:16" x14ac:dyDescent="0.3">
      <c r="A3010" s="17"/>
      <c r="B3010" s="17"/>
      <c r="C3010" s="17"/>
      <c r="D3010" s="17"/>
      <c r="E3010" s="17"/>
      <c r="F3010" s="17"/>
      <c r="G3010" s="17"/>
      <c r="H3010" s="17"/>
      <c r="I3010" s="17"/>
      <c r="J3010" s="17"/>
      <c r="K3010" s="17"/>
      <c r="L3010" s="17"/>
      <c r="M3010" s="17"/>
      <c r="N3010" s="17"/>
      <c r="O3010" s="17"/>
      <c r="P3010" s="17"/>
    </row>
    <row r="3011" spans="1:16" x14ac:dyDescent="0.3">
      <c r="A3011" s="17"/>
      <c r="B3011" s="17"/>
      <c r="C3011" s="17"/>
      <c r="D3011" s="17"/>
      <c r="E3011" s="17"/>
      <c r="F3011" s="17"/>
      <c r="G3011" s="17"/>
      <c r="H3011" s="17"/>
      <c r="I3011" s="17"/>
      <c r="J3011" s="17"/>
      <c r="K3011" s="17"/>
      <c r="L3011" s="17"/>
      <c r="M3011" s="17"/>
      <c r="N3011" s="17"/>
      <c r="O3011" s="17"/>
      <c r="P3011" s="17"/>
    </row>
    <row r="3012" spans="1:16" x14ac:dyDescent="0.3">
      <c r="A3012" s="17"/>
      <c r="B3012" s="17"/>
      <c r="C3012" s="17"/>
      <c r="D3012" s="17"/>
      <c r="E3012" s="17"/>
      <c r="F3012" s="17"/>
      <c r="G3012" s="17"/>
      <c r="H3012" s="17"/>
      <c r="I3012" s="17"/>
      <c r="J3012" s="17"/>
      <c r="K3012" s="17"/>
      <c r="L3012" s="17"/>
      <c r="M3012" s="17"/>
      <c r="N3012" s="17"/>
      <c r="O3012" s="17"/>
      <c r="P3012" s="17"/>
    </row>
    <row r="3013" spans="1:16" x14ac:dyDescent="0.3">
      <c r="A3013" s="17"/>
      <c r="B3013" s="17"/>
      <c r="C3013" s="17"/>
      <c r="D3013" s="17"/>
      <c r="E3013" s="17"/>
      <c r="F3013" s="17"/>
      <c r="G3013" s="17"/>
      <c r="H3013" s="17"/>
      <c r="I3013" s="17"/>
      <c r="J3013" s="17"/>
      <c r="K3013" s="17"/>
      <c r="L3013" s="17"/>
      <c r="M3013" s="17"/>
      <c r="N3013" s="17"/>
      <c r="O3013" s="17"/>
      <c r="P3013" s="17"/>
    </row>
    <row r="3014" spans="1:16" x14ac:dyDescent="0.3">
      <c r="A3014" s="17"/>
      <c r="B3014" s="17"/>
      <c r="C3014" s="17"/>
      <c r="D3014" s="17"/>
      <c r="E3014" s="17"/>
      <c r="F3014" s="17"/>
      <c r="G3014" s="17"/>
      <c r="H3014" s="17"/>
      <c r="I3014" s="17"/>
      <c r="J3014" s="17"/>
      <c r="K3014" s="17"/>
      <c r="L3014" s="17"/>
      <c r="M3014" s="17"/>
      <c r="N3014" s="17"/>
      <c r="O3014" s="17"/>
      <c r="P3014" s="17"/>
    </row>
    <row r="3015" spans="1:16" x14ac:dyDescent="0.3">
      <c r="A3015" s="17"/>
      <c r="B3015" s="17"/>
      <c r="C3015" s="17"/>
      <c r="D3015" s="17"/>
      <c r="E3015" s="17"/>
      <c r="F3015" s="17"/>
      <c r="G3015" s="17"/>
      <c r="H3015" s="17"/>
      <c r="I3015" s="17"/>
      <c r="J3015" s="17"/>
      <c r="K3015" s="17"/>
      <c r="L3015" s="17"/>
      <c r="M3015" s="17"/>
      <c r="N3015" s="17"/>
      <c r="O3015" s="17"/>
      <c r="P3015" s="17"/>
    </row>
    <row r="3016" spans="1:16" x14ac:dyDescent="0.3">
      <c r="A3016" s="17"/>
      <c r="B3016" s="17"/>
      <c r="C3016" s="17"/>
      <c r="D3016" s="17"/>
      <c r="E3016" s="17"/>
      <c r="F3016" s="17"/>
      <c r="G3016" s="17"/>
      <c r="H3016" s="17"/>
      <c r="I3016" s="17"/>
      <c r="J3016" s="17"/>
      <c r="K3016" s="17"/>
      <c r="L3016" s="17"/>
      <c r="M3016" s="17"/>
      <c r="N3016" s="17"/>
      <c r="O3016" s="17"/>
      <c r="P3016" s="17"/>
    </row>
    <row r="3017" spans="1:16" x14ac:dyDescent="0.3">
      <c r="A3017" s="17"/>
      <c r="B3017" s="17"/>
      <c r="C3017" s="17"/>
      <c r="D3017" s="17"/>
      <c r="E3017" s="17"/>
      <c r="F3017" s="17"/>
      <c r="G3017" s="17"/>
      <c r="H3017" s="17"/>
      <c r="I3017" s="17"/>
      <c r="J3017" s="17"/>
      <c r="K3017" s="17"/>
      <c r="L3017" s="17"/>
      <c r="M3017" s="17"/>
      <c r="N3017" s="17"/>
      <c r="O3017" s="17"/>
      <c r="P3017" s="17"/>
    </row>
    <row r="3018" spans="1:16" x14ac:dyDescent="0.3">
      <c r="A3018" s="17"/>
      <c r="B3018" s="17"/>
      <c r="C3018" s="17"/>
      <c r="D3018" s="17"/>
      <c r="E3018" s="17"/>
      <c r="F3018" s="17"/>
      <c r="G3018" s="17"/>
      <c r="H3018" s="17"/>
      <c r="I3018" s="17"/>
      <c r="J3018" s="17"/>
      <c r="K3018" s="17"/>
      <c r="L3018" s="17"/>
      <c r="M3018" s="17"/>
      <c r="N3018" s="17"/>
      <c r="O3018" s="17"/>
      <c r="P3018" s="17"/>
    </row>
    <row r="3019" spans="1:16" x14ac:dyDescent="0.3">
      <c r="A3019" s="17"/>
      <c r="B3019" s="17"/>
      <c r="C3019" s="17"/>
      <c r="D3019" s="17"/>
      <c r="E3019" s="17"/>
      <c r="F3019" s="17"/>
      <c r="G3019" s="17"/>
      <c r="H3019" s="17"/>
      <c r="I3019" s="17"/>
      <c r="J3019" s="17"/>
      <c r="K3019" s="17"/>
      <c r="L3019" s="17"/>
      <c r="M3019" s="17"/>
      <c r="N3019" s="17"/>
      <c r="O3019" s="17"/>
      <c r="P3019" s="17"/>
    </row>
    <row r="3020" spans="1:16" x14ac:dyDescent="0.3">
      <c r="A3020" s="17"/>
      <c r="B3020" s="17"/>
      <c r="C3020" s="17"/>
      <c r="D3020" s="17"/>
      <c r="E3020" s="17"/>
      <c r="F3020" s="17"/>
      <c r="G3020" s="17"/>
      <c r="H3020" s="17"/>
      <c r="I3020" s="17"/>
      <c r="J3020" s="17"/>
      <c r="K3020" s="17"/>
      <c r="L3020" s="17"/>
      <c r="M3020" s="17"/>
      <c r="N3020" s="17"/>
      <c r="O3020" s="17"/>
      <c r="P3020" s="17"/>
    </row>
    <row r="3021" spans="1:16" x14ac:dyDescent="0.3">
      <c r="A3021" s="17"/>
      <c r="B3021" s="17"/>
      <c r="C3021" s="17"/>
      <c r="D3021" s="17"/>
      <c r="E3021" s="17"/>
      <c r="F3021" s="17"/>
      <c r="G3021" s="17"/>
      <c r="H3021" s="17"/>
      <c r="I3021" s="17"/>
      <c r="J3021" s="17"/>
      <c r="K3021" s="17"/>
      <c r="L3021" s="17"/>
      <c r="M3021" s="17"/>
      <c r="N3021" s="17"/>
      <c r="O3021" s="17"/>
      <c r="P3021" s="17"/>
    </row>
    <row r="3022" spans="1:16" x14ac:dyDescent="0.3">
      <c r="A3022" s="17"/>
      <c r="B3022" s="17"/>
      <c r="C3022" s="17"/>
      <c r="D3022" s="17"/>
      <c r="E3022" s="17"/>
      <c r="F3022" s="17"/>
      <c r="G3022" s="17"/>
      <c r="H3022" s="17"/>
      <c r="I3022" s="17"/>
      <c r="J3022" s="17"/>
      <c r="K3022" s="17"/>
      <c r="L3022" s="17"/>
      <c r="M3022" s="17"/>
      <c r="N3022" s="17"/>
      <c r="O3022" s="17"/>
      <c r="P3022" s="17"/>
    </row>
    <row r="3023" spans="1:16" x14ac:dyDescent="0.3">
      <c r="A3023" s="17"/>
      <c r="B3023" s="17"/>
      <c r="C3023" s="17"/>
      <c r="D3023" s="17"/>
      <c r="E3023" s="17"/>
      <c r="F3023" s="17"/>
      <c r="G3023" s="17"/>
      <c r="H3023" s="17"/>
      <c r="I3023" s="17"/>
      <c r="J3023" s="17"/>
      <c r="K3023" s="17"/>
      <c r="L3023" s="17"/>
      <c r="M3023" s="17"/>
      <c r="N3023" s="17"/>
      <c r="O3023" s="17"/>
      <c r="P3023" s="17"/>
    </row>
    <row r="3024" spans="1:16" x14ac:dyDescent="0.3">
      <c r="A3024" s="17"/>
      <c r="B3024" s="17"/>
      <c r="C3024" s="17"/>
      <c r="D3024" s="17"/>
      <c r="E3024" s="17"/>
      <c r="F3024" s="17"/>
      <c r="G3024" s="17"/>
      <c r="H3024" s="17"/>
      <c r="I3024" s="17"/>
      <c r="J3024" s="17"/>
      <c r="K3024" s="17"/>
      <c r="L3024" s="17"/>
      <c r="M3024" s="17"/>
      <c r="N3024" s="17"/>
      <c r="O3024" s="17"/>
      <c r="P3024" s="17"/>
    </row>
    <row r="3025" spans="1:16" x14ac:dyDescent="0.3">
      <c r="A3025" s="17"/>
      <c r="B3025" s="17"/>
      <c r="C3025" s="17"/>
      <c r="D3025" s="17"/>
      <c r="E3025" s="17"/>
      <c r="F3025" s="17"/>
      <c r="G3025" s="17"/>
      <c r="H3025" s="17"/>
      <c r="I3025" s="17"/>
      <c r="J3025" s="17"/>
      <c r="K3025" s="17"/>
      <c r="L3025" s="17"/>
      <c r="M3025" s="17"/>
      <c r="N3025" s="17"/>
      <c r="O3025" s="17"/>
      <c r="P3025" s="17"/>
    </row>
    <row r="3026" spans="1:16" x14ac:dyDescent="0.3">
      <c r="A3026" s="17"/>
      <c r="B3026" s="17"/>
      <c r="C3026" s="17"/>
      <c r="D3026" s="17"/>
      <c r="E3026" s="17"/>
      <c r="F3026" s="17"/>
      <c r="G3026" s="17"/>
      <c r="H3026" s="17"/>
      <c r="I3026" s="17"/>
      <c r="J3026" s="17"/>
      <c r="K3026" s="17"/>
      <c r="L3026" s="17"/>
      <c r="M3026" s="17"/>
      <c r="N3026" s="17"/>
      <c r="O3026" s="17"/>
      <c r="P3026" s="17"/>
    </row>
    <row r="3027" spans="1:16" x14ac:dyDescent="0.3">
      <c r="A3027" s="17"/>
      <c r="B3027" s="17"/>
      <c r="C3027" s="17"/>
      <c r="D3027" s="17"/>
      <c r="E3027" s="17"/>
      <c r="F3027" s="17"/>
      <c r="G3027" s="17"/>
      <c r="H3027" s="17"/>
      <c r="I3027" s="17"/>
      <c r="J3027" s="17"/>
      <c r="K3027" s="17"/>
      <c r="L3027" s="17"/>
      <c r="M3027" s="17"/>
      <c r="N3027" s="17"/>
      <c r="O3027" s="17"/>
      <c r="P3027" s="17"/>
    </row>
    <row r="3028" spans="1:16" x14ac:dyDescent="0.3">
      <c r="A3028" s="17"/>
      <c r="B3028" s="17"/>
      <c r="C3028" s="17"/>
      <c r="D3028" s="17"/>
      <c r="E3028" s="17"/>
      <c r="F3028" s="17"/>
      <c r="G3028" s="17"/>
      <c r="H3028" s="17"/>
      <c r="I3028" s="17"/>
      <c r="J3028" s="17"/>
      <c r="K3028" s="17"/>
      <c r="L3028" s="17"/>
      <c r="M3028" s="17"/>
      <c r="N3028" s="17"/>
      <c r="O3028" s="17"/>
      <c r="P3028" s="17"/>
    </row>
    <row r="3029" spans="1:16" x14ac:dyDescent="0.3">
      <c r="A3029" s="17"/>
      <c r="B3029" s="17"/>
      <c r="C3029" s="17"/>
      <c r="D3029" s="17"/>
      <c r="E3029" s="17"/>
      <c r="F3029" s="17"/>
      <c r="G3029" s="17"/>
      <c r="H3029" s="17"/>
      <c r="I3029" s="17"/>
      <c r="J3029" s="17"/>
      <c r="K3029" s="17"/>
      <c r="L3029" s="17"/>
      <c r="M3029" s="17"/>
      <c r="N3029" s="17"/>
      <c r="O3029" s="17"/>
      <c r="P3029" s="17"/>
    </row>
    <row r="3030" spans="1:16" x14ac:dyDescent="0.3">
      <c r="A3030" s="17"/>
      <c r="B3030" s="17"/>
      <c r="C3030" s="17"/>
      <c r="D3030" s="17"/>
      <c r="E3030" s="17"/>
      <c r="F3030" s="17"/>
      <c r="G3030" s="17"/>
      <c r="H3030" s="17"/>
      <c r="I3030" s="17"/>
      <c r="J3030" s="17"/>
      <c r="K3030" s="17"/>
      <c r="L3030" s="17"/>
      <c r="M3030" s="17"/>
      <c r="N3030" s="17"/>
      <c r="O3030" s="17"/>
      <c r="P3030" s="17"/>
    </row>
    <row r="3031" spans="1:16" x14ac:dyDescent="0.3">
      <c r="A3031" s="17"/>
      <c r="B3031" s="17"/>
      <c r="C3031" s="17"/>
      <c r="D3031" s="17"/>
      <c r="E3031" s="17"/>
      <c r="F3031" s="17"/>
      <c r="G3031" s="17"/>
      <c r="H3031" s="17"/>
      <c r="I3031" s="17"/>
      <c r="J3031" s="17"/>
      <c r="K3031" s="17"/>
      <c r="L3031" s="17"/>
      <c r="M3031" s="17"/>
      <c r="N3031" s="17"/>
      <c r="O3031" s="17"/>
      <c r="P3031" s="17"/>
    </row>
    <row r="3032" spans="1:16" x14ac:dyDescent="0.3">
      <c r="A3032" s="17"/>
      <c r="B3032" s="17"/>
      <c r="C3032" s="17"/>
      <c r="D3032" s="17"/>
      <c r="E3032" s="17"/>
      <c r="F3032" s="17"/>
      <c r="G3032" s="17"/>
      <c r="H3032" s="17"/>
      <c r="I3032" s="17"/>
      <c r="J3032" s="17"/>
      <c r="K3032" s="17"/>
      <c r="L3032" s="17"/>
      <c r="M3032" s="17"/>
      <c r="N3032" s="17"/>
      <c r="O3032" s="17"/>
      <c r="P3032" s="17"/>
    </row>
    <row r="3033" spans="1:16" x14ac:dyDescent="0.3">
      <c r="A3033" s="17"/>
      <c r="B3033" s="17"/>
      <c r="C3033" s="17"/>
      <c r="D3033" s="17"/>
      <c r="E3033" s="17"/>
      <c r="F3033" s="17"/>
      <c r="G3033" s="17"/>
      <c r="H3033" s="17"/>
      <c r="I3033" s="17"/>
      <c r="J3033" s="17"/>
      <c r="K3033" s="17"/>
      <c r="L3033" s="17"/>
      <c r="M3033" s="17"/>
      <c r="N3033" s="17"/>
      <c r="O3033" s="17"/>
      <c r="P3033" s="17"/>
    </row>
    <row r="3034" spans="1:16" x14ac:dyDescent="0.3">
      <c r="A3034" s="17"/>
      <c r="B3034" s="17"/>
      <c r="C3034" s="17"/>
      <c r="D3034" s="17"/>
      <c r="E3034" s="17"/>
      <c r="F3034" s="17"/>
      <c r="G3034" s="17"/>
      <c r="H3034" s="17"/>
      <c r="I3034" s="17"/>
      <c r="J3034" s="17"/>
      <c r="K3034" s="17"/>
      <c r="L3034" s="17"/>
      <c r="M3034" s="17"/>
      <c r="N3034" s="17"/>
      <c r="O3034" s="17"/>
      <c r="P3034" s="17"/>
    </row>
    <row r="3035" spans="1:16" x14ac:dyDescent="0.3">
      <c r="A3035" s="17"/>
      <c r="B3035" s="17"/>
      <c r="C3035" s="17"/>
      <c r="D3035" s="17"/>
      <c r="E3035" s="17"/>
      <c r="F3035" s="17"/>
      <c r="G3035" s="17"/>
      <c r="H3035" s="17"/>
      <c r="I3035" s="17"/>
      <c r="J3035" s="17"/>
      <c r="K3035" s="17"/>
      <c r="L3035" s="17"/>
      <c r="M3035" s="17"/>
      <c r="N3035" s="17"/>
      <c r="O3035" s="17"/>
      <c r="P3035" s="17"/>
    </row>
    <row r="3036" spans="1:16" x14ac:dyDescent="0.3">
      <c r="A3036" s="17"/>
      <c r="B3036" s="17"/>
      <c r="C3036" s="17"/>
      <c r="D3036" s="17"/>
      <c r="E3036" s="17"/>
      <c r="F3036" s="17"/>
      <c r="G3036" s="17"/>
      <c r="H3036" s="17"/>
      <c r="I3036" s="17"/>
      <c r="J3036" s="17"/>
      <c r="K3036" s="17"/>
      <c r="L3036" s="17"/>
      <c r="M3036" s="17"/>
      <c r="N3036" s="17"/>
      <c r="O3036" s="17"/>
      <c r="P3036" s="17"/>
    </row>
    <row r="3037" spans="1:16" x14ac:dyDescent="0.3">
      <c r="A3037" s="17"/>
      <c r="B3037" s="17"/>
      <c r="C3037" s="17"/>
      <c r="D3037" s="17"/>
      <c r="E3037" s="17"/>
      <c r="F3037" s="17"/>
      <c r="G3037" s="17"/>
      <c r="H3037" s="17"/>
      <c r="I3037" s="17"/>
      <c r="J3037" s="17"/>
      <c r="K3037" s="17"/>
      <c r="L3037" s="17"/>
      <c r="M3037" s="17"/>
      <c r="N3037" s="17"/>
      <c r="O3037" s="17"/>
      <c r="P3037" s="17"/>
    </row>
    <row r="3038" spans="1:16" x14ac:dyDescent="0.3">
      <c r="A3038" s="17"/>
      <c r="B3038" s="17"/>
      <c r="C3038" s="17"/>
      <c r="D3038" s="17"/>
      <c r="E3038" s="17"/>
      <c r="F3038" s="17"/>
      <c r="G3038" s="17"/>
      <c r="H3038" s="17"/>
      <c r="I3038" s="17"/>
      <c r="J3038" s="17"/>
      <c r="K3038" s="17"/>
      <c r="L3038" s="17"/>
      <c r="M3038" s="17"/>
      <c r="N3038" s="17"/>
      <c r="O3038" s="17"/>
      <c r="P3038" s="17"/>
    </row>
    <row r="3039" spans="1:16" x14ac:dyDescent="0.3">
      <c r="A3039" s="17"/>
      <c r="B3039" s="17"/>
      <c r="C3039" s="17"/>
      <c r="D3039" s="17"/>
      <c r="E3039" s="17"/>
      <c r="F3039" s="17"/>
      <c r="G3039" s="17"/>
      <c r="H3039" s="17"/>
      <c r="I3039" s="17"/>
      <c r="J3039" s="17"/>
      <c r="K3039" s="17"/>
      <c r="L3039" s="17"/>
      <c r="M3039" s="17"/>
      <c r="N3039" s="17"/>
      <c r="O3039" s="17"/>
      <c r="P3039" s="17"/>
    </row>
    <row r="3040" spans="1:16" x14ac:dyDescent="0.3">
      <c r="A3040" s="17"/>
      <c r="B3040" s="17"/>
      <c r="C3040" s="17"/>
      <c r="D3040" s="17"/>
      <c r="E3040" s="17"/>
      <c r="F3040" s="17"/>
      <c r="G3040" s="17"/>
      <c r="H3040" s="17"/>
      <c r="I3040" s="17"/>
      <c r="J3040" s="17"/>
      <c r="K3040" s="17"/>
      <c r="L3040" s="17"/>
      <c r="M3040" s="17"/>
      <c r="N3040" s="17"/>
      <c r="O3040" s="17"/>
      <c r="P3040" s="17"/>
    </row>
    <row r="3041" spans="1:16" x14ac:dyDescent="0.3">
      <c r="A3041" s="17"/>
      <c r="B3041" s="17"/>
      <c r="C3041" s="17"/>
      <c r="D3041" s="17"/>
      <c r="E3041" s="17"/>
      <c r="F3041" s="17"/>
      <c r="G3041" s="17"/>
      <c r="H3041" s="17"/>
      <c r="I3041" s="17"/>
      <c r="J3041" s="17"/>
      <c r="K3041" s="17"/>
      <c r="L3041" s="17"/>
      <c r="M3041" s="17"/>
      <c r="N3041" s="17"/>
      <c r="O3041" s="17"/>
      <c r="P3041" s="17"/>
    </row>
    <row r="3042" spans="1:16" x14ac:dyDescent="0.3">
      <c r="A3042" s="17"/>
      <c r="B3042" s="17"/>
      <c r="C3042" s="17"/>
      <c r="D3042" s="17"/>
      <c r="E3042" s="17"/>
      <c r="F3042" s="17"/>
      <c r="G3042" s="17"/>
      <c r="H3042" s="17"/>
      <c r="I3042" s="17"/>
      <c r="J3042" s="17"/>
      <c r="K3042" s="17"/>
      <c r="L3042" s="17"/>
      <c r="M3042" s="17"/>
      <c r="N3042" s="17"/>
      <c r="O3042" s="17"/>
      <c r="P3042" s="17"/>
    </row>
    <row r="3043" spans="1:16" x14ac:dyDescent="0.3">
      <c r="A3043" s="17"/>
      <c r="B3043" s="17"/>
      <c r="C3043" s="17"/>
      <c r="D3043" s="17"/>
      <c r="E3043" s="17"/>
      <c r="F3043" s="17"/>
      <c r="G3043" s="17"/>
      <c r="H3043" s="17"/>
      <c r="I3043" s="17"/>
      <c r="J3043" s="17"/>
      <c r="K3043" s="17"/>
      <c r="L3043" s="17"/>
      <c r="M3043" s="17"/>
      <c r="N3043" s="17"/>
      <c r="O3043" s="17"/>
      <c r="P3043" s="17"/>
    </row>
    <row r="3044" spans="1:16" x14ac:dyDescent="0.3">
      <c r="A3044" s="17"/>
      <c r="B3044" s="17"/>
      <c r="C3044" s="17"/>
      <c r="D3044" s="17"/>
      <c r="E3044" s="17"/>
      <c r="F3044" s="17"/>
      <c r="G3044" s="17"/>
      <c r="H3044" s="17"/>
      <c r="I3044" s="17"/>
      <c r="J3044" s="17"/>
      <c r="K3044" s="17"/>
      <c r="L3044" s="17"/>
      <c r="M3044" s="17"/>
      <c r="N3044" s="17"/>
      <c r="O3044" s="17"/>
      <c r="P3044" s="17"/>
    </row>
    <row r="3045" spans="1:16" x14ac:dyDescent="0.3">
      <c r="A3045" s="17"/>
      <c r="B3045" s="17"/>
      <c r="C3045" s="17"/>
      <c r="D3045" s="17"/>
      <c r="E3045" s="17"/>
      <c r="F3045" s="17"/>
      <c r="G3045" s="17"/>
      <c r="H3045" s="17"/>
      <c r="I3045" s="17"/>
      <c r="J3045" s="17"/>
      <c r="K3045" s="17"/>
      <c r="L3045" s="17"/>
      <c r="M3045" s="17"/>
      <c r="N3045" s="17"/>
      <c r="O3045" s="17"/>
      <c r="P3045" s="17"/>
    </row>
    <row r="3046" spans="1:16" x14ac:dyDescent="0.3">
      <c r="A3046" s="17"/>
      <c r="B3046" s="17"/>
      <c r="C3046" s="17"/>
      <c r="D3046" s="17"/>
      <c r="E3046" s="17"/>
      <c r="F3046" s="17"/>
      <c r="G3046" s="17"/>
      <c r="H3046" s="17"/>
      <c r="I3046" s="17"/>
      <c r="J3046" s="17"/>
      <c r="K3046" s="17"/>
      <c r="L3046" s="17"/>
      <c r="M3046" s="17"/>
      <c r="N3046" s="17"/>
      <c r="O3046" s="17"/>
      <c r="P3046" s="17"/>
    </row>
    <row r="3047" spans="1:16" x14ac:dyDescent="0.3">
      <c r="A3047" s="17"/>
      <c r="B3047" s="17"/>
      <c r="C3047" s="17"/>
      <c r="D3047" s="17"/>
      <c r="E3047" s="17"/>
      <c r="F3047" s="17"/>
      <c r="G3047" s="17"/>
      <c r="H3047" s="17"/>
      <c r="I3047" s="17"/>
      <c r="J3047" s="17"/>
      <c r="K3047" s="17"/>
      <c r="L3047" s="17"/>
      <c r="M3047" s="17"/>
      <c r="N3047" s="17"/>
      <c r="O3047" s="17"/>
      <c r="P3047" s="17"/>
    </row>
    <row r="3048" spans="1:16" x14ac:dyDescent="0.3">
      <c r="A3048" s="17"/>
      <c r="B3048" s="17"/>
      <c r="C3048" s="17"/>
      <c r="D3048" s="17"/>
      <c r="E3048" s="17"/>
      <c r="F3048" s="17"/>
      <c r="G3048" s="17"/>
      <c r="H3048" s="17"/>
      <c r="I3048" s="17"/>
      <c r="J3048" s="17"/>
      <c r="K3048" s="17"/>
      <c r="L3048" s="17"/>
      <c r="M3048" s="17"/>
      <c r="N3048" s="17"/>
      <c r="O3048" s="17"/>
      <c r="P3048" s="17"/>
    </row>
    <row r="3049" spans="1:16" x14ac:dyDescent="0.3">
      <c r="A3049" s="17"/>
      <c r="B3049" s="17"/>
      <c r="C3049" s="17"/>
      <c r="D3049" s="17"/>
      <c r="E3049" s="17"/>
      <c r="F3049" s="17"/>
      <c r="G3049" s="17"/>
      <c r="H3049" s="17"/>
      <c r="I3049" s="17"/>
      <c r="J3049" s="17"/>
      <c r="K3049" s="17"/>
      <c r="L3049" s="17"/>
      <c r="M3049" s="17"/>
      <c r="N3049" s="17"/>
      <c r="O3049" s="17"/>
      <c r="P3049" s="17"/>
    </row>
    <row r="3050" spans="1:16" x14ac:dyDescent="0.3">
      <c r="A3050" s="17"/>
      <c r="B3050" s="17"/>
      <c r="C3050" s="17"/>
      <c r="D3050" s="17"/>
      <c r="E3050" s="17"/>
      <c r="F3050" s="17"/>
      <c r="G3050" s="17"/>
      <c r="H3050" s="17"/>
      <c r="I3050" s="17"/>
      <c r="J3050" s="17"/>
      <c r="K3050" s="17"/>
      <c r="L3050" s="17"/>
      <c r="M3050" s="17"/>
      <c r="N3050" s="17"/>
      <c r="O3050" s="17"/>
      <c r="P3050" s="17"/>
    </row>
    <row r="3051" spans="1:16" x14ac:dyDescent="0.3">
      <c r="A3051" s="17"/>
      <c r="B3051" s="17"/>
      <c r="C3051" s="17"/>
      <c r="D3051" s="17"/>
      <c r="E3051" s="17"/>
      <c r="F3051" s="17"/>
      <c r="G3051" s="17"/>
      <c r="H3051" s="17"/>
      <c r="I3051" s="17"/>
      <c r="J3051" s="17"/>
      <c r="K3051" s="17"/>
      <c r="L3051" s="17"/>
      <c r="M3051" s="17"/>
      <c r="N3051" s="17"/>
      <c r="O3051" s="17"/>
      <c r="P3051" s="17"/>
    </row>
    <row r="3052" spans="1:16" x14ac:dyDescent="0.3">
      <c r="A3052" s="17"/>
      <c r="B3052" s="17"/>
      <c r="C3052" s="17"/>
      <c r="D3052" s="17"/>
      <c r="E3052" s="17"/>
      <c r="F3052" s="17"/>
      <c r="G3052" s="17"/>
      <c r="H3052" s="17"/>
      <c r="I3052" s="17"/>
      <c r="J3052" s="17"/>
      <c r="K3052" s="17"/>
      <c r="L3052" s="17"/>
      <c r="M3052" s="17"/>
      <c r="N3052" s="17"/>
      <c r="O3052" s="17"/>
      <c r="P3052" s="17"/>
    </row>
    <row r="3053" spans="1:16" x14ac:dyDescent="0.3">
      <c r="A3053" s="17"/>
      <c r="B3053" s="17"/>
      <c r="C3053" s="17"/>
      <c r="D3053" s="17"/>
      <c r="E3053" s="17"/>
      <c r="F3053" s="17"/>
      <c r="G3053" s="17"/>
      <c r="H3053" s="17"/>
      <c r="I3053" s="17"/>
      <c r="J3053" s="17"/>
      <c r="K3053" s="17"/>
      <c r="L3053" s="17"/>
      <c r="M3053" s="17"/>
      <c r="N3053" s="17"/>
      <c r="O3053" s="17"/>
      <c r="P3053" s="17"/>
    </row>
    <row r="3054" spans="1:16" x14ac:dyDescent="0.3">
      <c r="A3054" s="17"/>
      <c r="B3054" s="17"/>
      <c r="C3054" s="17"/>
      <c r="D3054" s="17"/>
      <c r="E3054" s="17"/>
      <c r="F3054" s="17"/>
      <c r="G3054" s="17"/>
      <c r="H3054" s="17"/>
      <c r="I3054" s="17"/>
      <c r="J3054" s="17"/>
      <c r="K3054" s="17"/>
      <c r="L3054" s="17"/>
      <c r="M3054" s="17"/>
      <c r="N3054" s="17"/>
      <c r="O3054" s="17"/>
      <c r="P3054" s="17"/>
    </row>
    <row r="3055" spans="1:16" x14ac:dyDescent="0.3">
      <c r="A3055" s="17"/>
      <c r="B3055" s="17"/>
      <c r="C3055" s="17"/>
      <c r="D3055" s="17"/>
      <c r="E3055" s="17"/>
      <c r="F3055" s="17"/>
      <c r="G3055" s="17"/>
      <c r="H3055" s="17"/>
      <c r="I3055" s="17"/>
      <c r="J3055" s="17"/>
      <c r="K3055" s="17"/>
      <c r="L3055" s="17"/>
      <c r="M3055" s="17"/>
      <c r="N3055" s="17"/>
      <c r="O3055" s="17"/>
      <c r="P3055" s="17"/>
    </row>
    <row r="3056" spans="1:16" x14ac:dyDescent="0.3">
      <c r="A3056" s="17"/>
      <c r="B3056" s="17"/>
      <c r="C3056" s="17"/>
      <c r="D3056" s="17"/>
      <c r="E3056" s="17"/>
      <c r="F3056" s="17"/>
      <c r="G3056" s="17"/>
      <c r="H3056" s="17"/>
      <c r="I3056" s="17"/>
      <c r="J3056" s="17"/>
      <c r="K3056" s="17"/>
      <c r="L3056" s="17"/>
      <c r="M3056" s="17"/>
      <c r="N3056" s="17"/>
      <c r="O3056" s="17"/>
      <c r="P3056" s="17"/>
    </row>
    <row r="3057" spans="1:16" x14ac:dyDescent="0.3">
      <c r="A3057" s="17"/>
      <c r="B3057" s="17"/>
      <c r="C3057" s="17"/>
      <c r="D3057" s="17"/>
      <c r="E3057" s="17"/>
      <c r="F3057" s="17"/>
      <c r="G3057" s="17"/>
      <c r="H3057" s="17"/>
      <c r="I3057" s="17"/>
      <c r="J3057" s="17"/>
      <c r="K3057" s="17"/>
      <c r="L3057" s="17"/>
      <c r="M3057" s="17"/>
      <c r="N3057" s="17"/>
      <c r="O3057" s="17"/>
      <c r="P3057" s="17"/>
    </row>
    <row r="3058" spans="1:16" x14ac:dyDescent="0.3">
      <c r="A3058" s="17"/>
      <c r="B3058" s="17"/>
      <c r="C3058" s="17"/>
      <c r="D3058" s="17"/>
      <c r="E3058" s="17"/>
      <c r="F3058" s="17"/>
      <c r="G3058" s="17"/>
      <c r="H3058" s="17"/>
      <c r="I3058" s="17"/>
      <c r="J3058" s="17"/>
      <c r="K3058" s="17"/>
      <c r="L3058" s="17"/>
      <c r="M3058" s="17"/>
      <c r="N3058" s="17"/>
      <c r="O3058" s="17"/>
      <c r="P3058" s="17"/>
    </row>
    <row r="3059" spans="1:16" x14ac:dyDescent="0.3">
      <c r="A3059" s="17"/>
      <c r="B3059" s="17"/>
      <c r="C3059" s="17"/>
      <c r="D3059" s="17"/>
      <c r="E3059" s="17"/>
      <c r="F3059" s="17"/>
      <c r="G3059" s="17"/>
      <c r="H3059" s="17"/>
      <c r="I3059" s="17"/>
      <c r="J3059" s="17"/>
      <c r="K3059" s="17"/>
      <c r="L3059" s="17"/>
      <c r="M3059" s="17"/>
      <c r="N3059" s="17"/>
      <c r="O3059" s="17"/>
      <c r="P3059" s="17"/>
    </row>
    <row r="3060" spans="1:16" x14ac:dyDescent="0.3">
      <c r="A3060" s="17"/>
      <c r="B3060" s="17"/>
      <c r="C3060" s="17"/>
      <c r="D3060" s="17"/>
      <c r="E3060" s="17"/>
      <c r="F3060" s="17"/>
      <c r="G3060" s="17"/>
      <c r="H3060" s="17"/>
      <c r="I3060" s="17"/>
      <c r="J3060" s="17"/>
      <c r="K3060" s="17"/>
      <c r="L3060" s="17"/>
      <c r="M3060" s="17"/>
      <c r="N3060" s="17"/>
      <c r="O3060" s="17"/>
      <c r="P3060" s="17"/>
    </row>
    <row r="3061" spans="1:16" x14ac:dyDescent="0.3">
      <c r="A3061" s="17"/>
      <c r="B3061" s="17"/>
      <c r="C3061" s="17"/>
      <c r="D3061" s="17"/>
      <c r="E3061" s="17"/>
      <c r="F3061" s="17"/>
      <c r="G3061" s="17"/>
      <c r="H3061" s="17"/>
      <c r="I3061" s="17"/>
      <c r="J3061" s="17"/>
      <c r="K3061" s="17"/>
      <c r="L3061" s="17"/>
      <c r="M3061" s="17"/>
      <c r="N3061" s="17"/>
      <c r="O3061" s="17"/>
      <c r="P3061" s="17"/>
    </row>
    <row r="3062" spans="1:16" x14ac:dyDescent="0.3">
      <c r="A3062" s="17"/>
      <c r="B3062" s="17"/>
      <c r="C3062" s="17"/>
      <c r="D3062" s="17"/>
      <c r="E3062" s="17"/>
      <c r="F3062" s="17"/>
      <c r="G3062" s="17"/>
      <c r="H3062" s="17"/>
      <c r="I3062" s="17"/>
      <c r="J3062" s="17"/>
      <c r="K3062" s="17"/>
      <c r="L3062" s="17"/>
      <c r="M3062" s="17"/>
      <c r="N3062" s="17"/>
      <c r="O3062" s="17"/>
      <c r="P3062" s="17"/>
    </row>
    <row r="3063" spans="1:16" x14ac:dyDescent="0.3">
      <c r="A3063" s="17"/>
      <c r="B3063" s="17"/>
      <c r="C3063" s="17"/>
      <c r="D3063" s="17"/>
      <c r="E3063" s="17"/>
      <c r="F3063" s="17"/>
      <c r="G3063" s="17"/>
      <c r="H3063" s="17"/>
      <c r="I3063" s="17"/>
      <c r="J3063" s="17"/>
      <c r="K3063" s="17"/>
      <c r="L3063" s="17"/>
      <c r="M3063" s="17"/>
      <c r="N3063" s="17"/>
      <c r="O3063" s="17"/>
      <c r="P3063" s="17"/>
    </row>
    <row r="3064" spans="1:16" x14ac:dyDescent="0.3">
      <c r="A3064" s="17"/>
      <c r="B3064" s="17"/>
      <c r="C3064" s="17"/>
      <c r="D3064" s="17"/>
      <c r="E3064" s="17"/>
      <c r="F3064" s="17"/>
      <c r="G3064" s="17"/>
      <c r="H3064" s="17"/>
      <c r="I3064" s="17"/>
      <c r="J3064" s="17"/>
      <c r="K3064" s="17"/>
      <c r="L3064" s="17"/>
      <c r="M3064" s="17"/>
      <c r="N3064" s="17"/>
      <c r="O3064" s="17"/>
      <c r="P3064" s="17"/>
    </row>
    <row r="3065" spans="1:16" x14ac:dyDescent="0.3">
      <c r="A3065" s="17"/>
      <c r="B3065" s="17"/>
      <c r="C3065" s="17"/>
      <c r="D3065" s="17"/>
      <c r="E3065" s="17"/>
      <c r="F3065" s="17"/>
      <c r="G3065" s="17"/>
      <c r="H3065" s="17"/>
      <c r="I3065" s="17"/>
      <c r="J3065" s="17"/>
      <c r="K3065" s="17"/>
      <c r="L3065" s="17"/>
      <c r="M3065" s="17"/>
      <c r="N3065" s="17"/>
      <c r="O3065" s="17"/>
      <c r="P3065" s="17"/>
    </row>
    <row r="3066" spans="1:16" x14ac:dyDescent="0.3">
      <c r="A3066" s="17"/>
      <c r="B3066" s="17"/>
      <c r="C3066" s="17"/>
      <c r="D3066" s="17"/>
      <c r="E3066" s="17"/>
      <c r="F3066" s="17"/>
      <c r="G3066" s="17"/>
      <c r="H3066" s="17"/>
      <c r="I3066" s="17"/>
      <c r="J3066" s="17"/>
      <c r="K3066" s="17"/>
      <c r="L3066" s="17"/>
      <c r="M3066" s="17"/>
      <c r="N3066" s="17"/>
      <c r="O3066" s="17"/>
      <c r="P3066" s="17"/>
    </row>
    <row r="3067" spans="1:16" x14ac:dyDescent="0.3">
      <c r="A3067" s="17"/>
      <c r="B3067" s="17"/>
      <c r="C3067" s="17"/>
      <c r="D3067" s="17"/>
      <c r="E3067" s="17"/>
      <c r="F3067" s="17"/>
      <c r="G3067" s="17"/>
      <c r="H3067" s="17"/>
      <c r="I3067" s="17"/>
      <c r="J3067" s="17"/>
      <c r="K3067" s="17"/>
      <c r="L3067" s="17"/>
      <c r="M3067" s="17"/>
      <c r="N3067" s="17"/>
      <c r="O3067" s="17"/>
      <c r="P3067" s="17"/>
    </row>
    <row r="3068" spans="1:16" x14ac:dyDescent="0.3">
      <c r="A3068" s="17"/>
      <c r="B3068" s="17"/>
      <c r="C3068" s="17"/>
      <c r="D3068" s="17"/>
      <c r="E3068" s="17"/>
      <c r="F3068" s="17"/>
      <c r="G3068" s="17"/>
      <c r="H3068" s="17"/>
      <c r="I3068" s="17"/>
      <c r="J3068" s="17"/>
      <c r="K3068" s="17"/>
      <c r="L3068" s="17"/>
      <c r="M3068" s="17"/>
      <c r="N3068" s="17"/>
      <c r="O3068" s="17"/>
      <c r="P3068" s="17"/>
    </row>
    <row r="3069" spans="1:16" x14ac:dyDescent="0.3">
      <c r="A3069" s="17"/>
      <c r="B3069" s="17"/>
      <c r="C3069" s="17"/>
      <c r="D3069" s="17"/>
      <c r="E3069" s="17"/>
      <c r="F3069" s="17"/>
      <c r="G3069" s="17"/>
      <c r="H3069" s="17"/>
      <c r="I3069" s="17"/>
      <c r="J3069" s="17"/>
      <c r="K3069" s="17"/>
      <c r="L3069" s="17"/>
      <c r="M3069" s="17"/>
      <c r="N3069" s="17"/>
      <c r="O3069" s="17"/>
      <c r="P3069" s="17"/>
    </row>
    <row r="3070" spans="1:16" x14ac:dyDescent="0.3">
      <c r="A3070" s="17"/>
      <c r="B3070" s="17"/>
      <c r="C3070" s="17"/>
      <c r="D3070" s="17"/>
      <c r="E3070" s="17"/>
      <c r="F3070" s="17"/>
      <c r="G3070" s="17"/>
      <c r="H3070" s="17"/>
      <c r="I3070" s="17"/>
      <c r="J3070" s="17"/>
      <c r="K3070" s="17"/>
      <c r="L3070" s="17"/>
      <c r="M3070" s="17"/>
      <c r="N3070" s="17"/>
      <c r="O3070" s="17"/>
      <c r="P3070" s="17"/>
    </row>
    <row r="3071" spans="1:16" x14ac:dyDescent="0.3">
      <c r="A3071" s="17"/>
      <c r="B3071" s="17"/>
      <c r="C3071" s="17"/>
      <c r="D3071" s="17"/>
      <c r="E3071" s="17"/>
      <c r="F3071" s="17"/>
      <c r="G3071" s="17"/>
      <c r="H3071" s="17"/>
      <c r="I3071" s="17"/>
      <c r="J3071" s="17"/>
      <c r="K3071" s="17"/>
      <c r="L3071" s="17"/>
      <c r="M3071" s="17"/>
      <c r="N3071" s="17"/>
      <c r="O3071" s="17"/>
      <c r="P3071" s="17"/>
    </row>
    <row r="3072" spans="1:16" x14ac:dyDescent="0.3">
      <c r="A3072" s="17"/>
      <c r="B3072" s="17"/>
      <c r="C3072" s="17"/>
      <c r="D3072" s="17"/>
      <c r="E3072" s="17"/>
      <c r="F3072" s="17"/>
      <c r="G3072" s="17"/>
      <c r="H3072" s="17"/>
      <c r="I3072" s="17"/>
      <c r="J3072" s="17"/>
      <c r="K3072" s="17"/>
      <c r="L3072" s="17"/>
      <c r="M3072" s="17"/>
      <c r="N3072" s="17"/>
      <c r="O3072" s="17"/>
      <c r="P3072" s="17"/>
    </row>
    <row r="3073" spans="1:16" x14ac:dyDescent="0.3">
      <c r="A3073" s="17"/>
      <c r="B3073" s="17"/>
      <c r="C3073" s="17"/>
      <c r="D3073" s="17"/>
      <c r="E3073" s="17"/>
      <c r="F3073" s="17"/>
      <c r="G3073" s="17"/>
      <c r="H3073" s="17"/>
      <c r="I3073" s="17"/>
      <c r="J3073" s="17"/>
      <c r="K3073" s="17"/>
      <c r="L3073" s="17"/>
      <c r="M3073" s="17"/>
      <c r="N3073" s="17"/>
      <c r="O3073" s="17"/>
      <c r="P3073" s="17"/>
    </row>
    <row r="3074" spans="1:16" x14ac:dyDescent="0.3">
      <c r="A3074" s="17"/>
      <c r="B3074" s="17"/>
      <c r="C3074" s="17"/>
      <c r="D3074" s="17"/>
      <c r="E3074" s="17"/>
      <c r="F3074" s="17"/>
      <c r="G3074" s="17"/>
      <c r="H3074" s="17"/>
      <c r="I3074" s="17"/>
      <c r="J3074" s="17"/>
      <c r="K3074" s="17"/>
      <c r="L3074" s="17"/>
      <c r="M3074" s="17"/>
      <c r="N3074" s="17"/>
      <c r="O3074" s="17"/>
      <c r="P3074" s="17"/>
    </row>
    <row r="3075" spans="1:16" x14ac:dyDescent="0.3">
      <c r="A3075" s="17"/>
      <c r="B3075" s="17"/>
      <c r="C3075" s="17"/>
      <c r="D3075" s="17"/>
      <c r="E3075" s="17"/>
      <c r="F3075" s="17"/>
      <c r="G3075" s="17"/>
      <c r="H3075" s="17"/>
      <c r="I3075" s="17"/>
      <c r="J3075" s="17"/>
      <c r="K3075" s="17"/>
      <c r="L3075" s="17"/>
      <c r="M3075" s="17"/>
      <c r="N3075" s="17"/>
      <c r="O3075" s="17"/>
      <c r="P3075" s="17"/>
    </row>
    <row r="3076" spans="1:16" x14ac:dyDescent="0.3">
      <c r="A3076" s="17"/>
      <c r="B3076" s="17"/>
      <c r="C3076" s="17"/>
      <c r="D3076" s="17"/>
      <c r="E3076" s="17"/>
      <c r="F3076" s="17"/>
      <c r="G3076" s="17"/>
      <c r="H3076" s="17"/>
      <c r="I3076" s="17"/>
      <c r="J3076" s="17"/>
      <c r="K3076" s="17"/>
      <c r="L3076" s="17"/>
      <c r="M3076" s="17"/>
      <c r="N3076" s="17"/>
      <c r="O3076" s="17"/>
      <c r="P3076" s="17"/>
    </row>
    <row r="3077" spans="1:16" x14ac:dyDescent="0.3">
      <c r="A3077" s="17"/>
      <c r="B3077" s="17"/>
      <c r="C3077" s="17"/>
      <c r="D3077" s="17"/>
      <c r="E3077" s="17"/>
      <c r="F3077" s="17"/>
      <c r="G3077" s="17"/>
      <c r="H3077" s="17"/>
      <c r="I3077" s="17"/>
      <c r="J3077" s="17"/>
      <c r="K3077" s="17"/>
      <c r="L3077" s="17"/>
      <c r="M3077" s="17"/>
      <c r="N3077" s="17"/>
      <c r="O3077" s="17"/>
      <c r="P3077" s="17"/>
    </row>
    <row r="3078" spans="1:16" x14ac:dyDescent="0.3">
      <c r="A3078" s="17"/>
      <c r="B3078" s="17"/>
      <c r="C3078" s="17"/>
      <c r="D3078" s="17"/>
      <c r="E3078" s="17"/>
      <c r="F3078" s="17"/>
      <c r="G3078" s="17"/>
      <c r="H3078" s="17"/>
      <c r="I3078" s="17"/>
      <c r="J3078" s="17"/>
      <c r="K3078" s="17"/>
      <c r="L3078" s="17"/>
      <c r="M3078" s="17"/>
      <c r="N3078" s="17"/>
      <c r="O3078" s="17"/>
      <c r="P3078" s="17"/>
    </row>
    <row r="3079" spans="1:16" x14ac:dyDescent="0.3">
      <c r="A3079" s="17"/>
      <c r="B3079" s="17"/>
      <c r="C3079" s="17"/>
      <c r="D3079" s="17"/>
      <c r="E3079" s="17"/>
      <c r="F3079" s="17"/>
      <c r="G3079" s="17"/>
      <c r="H3079" s="17"/>
      <c r="I3079" s="17"/>
      <c r="J3079" s="17"/>
      <c r="K3079" s="17"/>
      <c r="L3079" s="17"/>
      <c r="M3079" s="17"/>
      <c r="N3079" s="17"/>
      <c r="O3079" s="17"/>
      <c r="P3079" s="17"/>
    </row>
    <row r="3080" spans="1:16" x14ac:dyDescent="0.3">
      <c r="A3080" s="17"/>
      <c r="B3080" s="17"/>
      <c r="C3080" s="17"/>
      <c r="D3080" s="17"/>
      <c r="E3080" s="17"/>
      <c r="F3080" s="17"/>
      <c r="G3080" s="17"/>
      <c r="H3080" s="17"/>
      <c r="I3080" s="17"/>
      <c r="J3080" s="17"/>
      <c r="K3080" s="17"/>
      <c r="L3080" s="17"/>
      <c r="M3080" s="17"/>
      <c r="N3080" s="17"/>
      <c r="O3080" s="17"/>
      <c r="P3080" s="17"/>
    </row>
    <row r="3081" spans="1:16" x14ac:dyDescent="0.3">
      <c r="A3081" s="17"/>
      <c r="B3081" s="17"/>
      <c r="C3081" s="17"/>
      <c r="D3081" s="17"/>
      <c r="E3081" s="17"/>
      <c r="F3081" s="17"/>
      <c r="G3081" s="17"/>
      <c r="H3081" s="17"/>
      <c r="I3081" s="17"/>
      <c r="J3081" s="17"/>
      <c r="K3081" s="17"/>
      <c r="L3081" s="17"/>
      <c r="M3081" s="17"/>
      <c r="N3081" s="17"/>
      <c r="O3081" s="17"/>
      <c r="P3081" s="17"/>
    </row>
    <row r="3082" spans="1:16" x14ac:dyDescent="0.3">
      <c r="A3082" s="17"/>
      <c r="B3082" s="17"/>
      <c r="C3082" s="17"/>
      <c r="D3082" s="17"/>
      <c r="E3082" s="17"/>
      <c r="F3082" s="17"/>
      <c r="G3082" s="17"/>
      <c r="H3082" s="17"/>
      <c r="I3082" s="17"/>
      <c r="J3082" s="17"/>
      <c r="K3082" s="17"/>
      <c r="L3082" s="17"/>
      <c r="M3082" s="17"/>
      <c r="N3082" s="17"/>
      <c r="O3082" s="17"/>
      <c r="P3082" s="17"/>
    </row>
    <row r="3083" spans="1:16" x14ac:dyDescent="0.3">
      <c r="A3083" s="17"/>
      <c r="B3083" s="17"/>
      <c r="C3083" s="17"/>
      <c r="D3083" s="17"/>
      <c r="E3083" s="17"/>
      <c r="F3083" s="17"/>
      <c r="G3083" s="17"/>
      <c r="H3083" s="17"/>
      <c r="I3083" s="17"/>
      <c r="J3083" s="17"/>
      <c r="K3083" s="17"/>
      <c r="L3083" s="17"/>
      <c r="M3083" s="17"/>
      <c r="N3083" s="17"/>
      <c r="O3083" s="17"/>
      <c r="P3083" s="17"/>
    </row>
    <row r="3084" spans="1:16" x14ac:dyDescent="0.3">
      <c r="A3084" s="17"/>
      <c r="B3084" s="17"/>
      <c r="C3084" s="17"/>
      <c r="D3084" s="17"/>
      <c r="E3084" s="17"/>
      <c r="F3084" s="17"/>
      <c r="G3084" s="17"/>
      <c r="H3084" s="17"/>
      <c r="I3084" s="17"/>
      <c r="J3084" s="17"/>
      <c r="K3084" s="17"/>
      <c r="L3084" s="17"/>
      <c r="M3084" s="17"/>
      <c r="N3084" s="17"/>
      <c r="O3084" s="17"/>
      <c r="P3084" s="17"/>
    </row>
    <row r="3085" spans="1:16" x14ac:dyDescent="0.3">
      <c r="A3085" s="17"/>
      <c r="B3085" s="17"/>
      <c r="C3085" s="17"/>
      <c r="D3085" s="17"/>
      <c r="E3085" s="17"/>
      <c r="F3085" s="17"/>
      <c r="G3085" s="17"/>
      <c r="H3085" s="17"/>
      <c r="I3085" s="17"/>
      <c r="J3085" s="17"/>
      <c r="K3085" s="17"/>
      <c r="L3085" s="17"/>
      <c r="M3085" s="17"/>
      <c r="N3085" s="17"/>
      <c r="O3085" s="17"/>
      <c r="P3085" s="17"/>
    </row>
    <row r="3086" spans="1:16" x14ac:dyDescent="0.3">
      <c r="A3086" s="17"/>
      <c r="B3086" s="17"/>
      <c r="C3086" s="17"/>
      <c r="D3086" s="17"/>
      <c r="E3086" s="17"/>
      <c r="F3086" s="17"/>
      <c r="G3086" s="17"/>
      <c r="H3086" s="17"/>
      <c r="I3086" s="17"/>
      <c r="J3086" s="17"/>
      <c r="K3086" s="17"/>
      <c r="L3086" s="17"/>
      <c r="M3086" s="17"/>
      <c r="N3086" s="17"/>
      <c r="O3086" s="17"/>
      <c r="P3086" s="17"/>
    </row>
    <row r="3087" spans="1:16" x14ac:dyDescent="0.3">
      <c r="A3087" s="17"/>
      <c r="B3087" s="17"/>
      <c r="C3087" s="17"/>
      <c r="D3087" s="17"/>
      <c r="E3087" s="17"/>
      <c r="F3087" s="17"/>
      <c r="G3087" s="17"/>
      <c r="H3087" s="17"/>
      <c r="I3087" s="17"/>
      <c r="J3087" s="17"/>
      <c r="K3087" s="17"/>
      <c r="L3087" s="17"/>
      <c r="M3087" s="17"/>
      <c r="N3087" s="17"/>
      <c r="O3087" s="17"/>
      <c r="P3087" s="17"/>
    </row>
    <row r="3088" spans="1:16" x14ac:dyDescent="0.3">
      <c r="A3088" s="17"/>
      <c r="B3088" s="17"/>
      <c r="C3088" s="17"/>
      <c r="D3088" s="17"/>
      <c r="E3088" s="17"/>
      <c r="F3088" s="17"/>
      <c r="G3088" s="17"/>
      <c r="H3088" s="17"/>
      <c r="I3088" s="17"/>
      <c r="J3088" s="17"/>
      <c r="K3088" s="17"/>
      <c r="L3088" s="17"/>
      <c r="M3088" s="17"/>
      <c r="N3088" s="17"/>
      <c r="O3088" s="17"/>
      <c r="P3088" s="17"/>
    </row>
    <row r="3089" spans="1:16" x14ac:dyDescent="0.3">
      <c r="A3089" s="17"/>
      <c r="B3089" s="17"/>
      <c r="C3089" s="17"/>
      <c r="D3089" s="17"/>
      <c r="E3089" s="17"/>
      <c r="F3089" s="17"/>
      <c r="G3089" s="17"/>
      <c r="H3089" s="17"/>
      <c r="I3089" s="17"/>
      <c r="J3089" s="17"/>
      <c r="K3089" s="17"/>
      <c r="L3089" s="17"/>
      <c r="M3089" s="17"/>
      <c r="N3089" s="17"/>
      <c r="O3089" s="17"/>
      <c r="P3089" s="17"/>
    </row>
    <row r="3090" spans="1:16" x14ac:dyDescent="0.3">
      <c r="A3090" s="17"/>
      <c r="B3090" s="17"/>
      <c r="C3090" s="17"/>
      <c r="D3090" s="17"/>
      <c r="E3090" s="17"/>
      <c r="F3090" s="17"/>
      <c r="G3090" s="17"/>
      <c r="H3090" s="17"/>
      <c r="I3090" s="17"/>
      <c r="J3090" s="17"/>
      <c r="K3090" s="17"/>
      <c r="L3090" s="17"/>
      <c r="M3090" s="17"/>
      <c r="N3090" s="17"/>
      <c r="O3090" s="17"/>
      <c r="P3090" s="17"/>
    </row>
    <row r="3091" spans="1:16" x14ac:dyDescent="0.3">
      <c r="A3091" s="17"/>
      <c r="B3091" s="17"/>
      <c r="C3091" s="17"/>
      <c r="D3091" s="17"/>
      <c r="E3091" s="17"/>
      <c r="F3091" s="17"/>
      <c r="G3091" s="17"/>
      <c r="H3091" s="17"/>
      <c r="I3091" s="17"/>
      <c r="J3091" s="17"/>
      <c r="K3091" s="17"/>
      <c r="L3091" s="17"/>
      <c r="M3091" s="17"/>
      <c r="N3091" s="17"/>
      <c r="O3091" s="17"/>
      <c r="P3091" s="17"/>
    </row>
    <row r="3092" spans="1:16" x14ac:dyDescent="0.3">
      <c r="A3092" s="17"/>
      <c r="B3092" s="17"/>
      <c r="C3092" s="17"/>
      <c r="D3092" s="17"/>
      <c r="E3092" s="17"/>
      <c r="F3092" s="17"/>
      <c r="G3092" s="17"/>
      <c r="H3092" s="17"/>
      <c r="I3092" s="17"/>
      <c r="J3092" s="17"/>
      <c r="K3092" s="17"/>
      <c r="L3092" s="17"/>
      <c r="M3092" s="17"/>
      <c r="N3092" s="17"/>
      <c r="O3092" s="17"/>
      <c r="P3092" s="17"/>
    </row>
    <row r="3093" spans="1:16" x14ac:dyDescent="0.3">
      <c r="A3093" s="17"/>
      <c r="B3093" s="17"/>
      <c r="C3093" s="17"/>
      <c r="D3093" s="17"/>
      <c r="E3093" s="17"/>
      <c r="F3093" s="17"/>
      <c r="G3093" s="17"/>
      <c r="H3093" s="17"/>
      <c r="I3093" s="17"/>
      <c r="J3093" s="17"/>
      <c r="K3093" s="17"/>
      <c r="L3093" s="17"/>
      <c r="M3093" s="17"/>
      <c r="N3093" s="17"/>
      <c r="O3093" s="17"/>
      <c r="P3093" s="17"/>
    </row>
    <row r="3094" spans="1:16" x14ac:dyDescent="0.3">
      <c r="A3094" s="17"/>
      <c r="B3094" s="17"/>
      <c r="C3094" s="17"/>
      <c r="D3094" s="17"/>
      <c r="E3094" s="17"/>
      <c r="F3094" s="17"/>
      <c r="G3094" s="17"/>
      <c r="H3094" s="17"/>
      <c r="I3094" s="17"/>
      <c r="J3094" s="17"/>
      <c r="K3094" s="17"/>
      <c r="L3094" s="17"/>
      <c r="M3094" s="17"/>
      <c r="N3094" s="17"/>
      <c r="O3094" s="17"/>
      <c r="P3094" s="17"/>
    </row>
    <row r="3095" spans="1:16" x14ac:dyDescent="0.3">
      <c r="A3095" s="17"/>
      <c r="B3095" s="17"/>
      <c r="C3095" s="17"/>
      <c r="D3095" s="17"/>
      <c r="E3095" s="17"/>
      <c r="F3095" s="17"/>
      <c r="G3095" s="17"/>
      <c r="H3095" s="17"/>
      <c r="I3095" s="17"/>
      <c r="J3095" s="17"/>
      <c r="K3095" s="17"/>
      <c r="L3095" s="17"/>
      <c r="M3095" s="17"/>
      <c r="N3095" s="17"/>
      <c r="O3095" s="17"/>
      <c r="P3095" s="17"/>
    </row>
    <row r="3096" spans="1:16" x14ac:dyDescent="0.3">
      <c r="A3096" s="17"/>
      <c r="B3096" s="17"/>
      <c r="C3096" s="17"/>
      <c r="D3096" s="17"/>
      <c r="E3096" s="17"/>
      <c r="F3096" s="17"/>
      <c r="G3096" s="17"/>
      <c r="H3096" s="17"/>
      <c r="I3096" s="17"/>
      <c r="J3096" s="17"/>
      <c r="K3096" s="17"/>
      <c r="L3096" s="17"/>
      <c r="M3096" s="17"/>
      <c r="N3096" s="17"/>
      <c r="O3096" s="17"/>
      <c r="P3096" s="17"/>
    </row>
    <row r="3097" spans="1:16" x14ac:dyDescent="0.3">
      <c r="A3097" s="17"/>
      <c r="B3097" s="17"/>
      <c r="C3097" s="17"/>
      <c r="D3097" s="17"/>
      <c r="E3097" s="17"/>
      <c r="F3097" s="17"/>
      <c r="G3097" s="17"/>
      <c r="H3097" s="17"/>
      <c r="I3097" s="17"/>
      <c r="J3097" s="17"/>
      <c r="K3097" s="17"/>
      <c r="L3097" s="17"/>
      <c r="M3097" s="17"/>
      <c r="N3097" s="17"/>
      <c r="O3097" s="17"/>
      <c r="P3097" s="17"/>
    </row>
    <row r="3098" spans="1:16" x14ac:dyDescent="0.3">
      <c r="A3098" s="17"/>
      <c r="B3098" s="17"/>
      <c r="C3098" s="17"/>
      <c r="D3098" s="17"/>
      <c r="E3098" s="17"/>
      <c r="F3098" s="17"/>
      <c r="G3098" s="17"/>
      <c r="H3098" s="17"/>
      <c r="I3098" s="17"/>
      <c r="J3098" s="17"/>
      <c r="K3098" s="17"/>
      <c r="L3098" s="17"/>
      <c r="M3098" s="17"/>
      <c r="N3098" s="17"/>
      <c r="O3098" s="17"/>
      <c r="P3098" s="17"/>
    </row>
    <row r="3099" spans="1:16" x14ac:dyDescent="0.3">
      <c r="A3099" s="17"/>
      <c r="B3099" s="17"/>
      <c r="C3099" s="17"/>
      <c r="D3099" s="17"/>
      <c r="E3099" s="17"/>
      <c r="F3099" s="17"/>
      <c r="G3099" s="17"/>
      <c r="H3099" s="17"/>
      <c r="I3099" s="17"/>
      <c r="J3099" s="17"/>
      <c r="K3099" s="17"/>
      <c r="L3099" s="17"/>
      <c r="M3099" s="17"/>
      <c r="N3099" s="17"/>
      <c r="O3099" s="17"/>
      <c r="P3099" s="17"/>
    </row>
    <row r="3100" spans="1:16" x14ac:dyDescent="0.3">
      <c r="A3100" s="17"/>
      <c r="B3100" s="17"/>
      <c r="C3100" s="17"/>
      <c r="D3100" s="17"/>
      <c r="E3100" s="17"/>
      <c r="F3100" s="17"/>
      <c r="G3100" s="17"/>
      <c r="H3100" s="17"/>
      <c r="I3100" s="17"/>
      <c r="J3100" s="17"/>
      <c r="K3100" s="17"/>
      <c r="L3100" s="17"/>
      <c r="M3100" s="17"/>
      <c r="N3100" s="17"/>
      <c r="O3100" s="17"/>
      <c r="P3100" s="17"/>
    </row>
    <row r="3101" spans="1:16" x14ac:dyDescent="0.3">
      <c r="A3101" s="17"/>
      <c r="B3101" s="17"/>
      <c r="C3101" s="17"/>
      <c r="D3101" s="17"/>
      <c r="E3101" s="17"/>
      <c r="F3101" s="17"/>
      <c r="G3101" s="17"/>
      <c r="H3101" s="17"/>
      <c r="I3101" s="17"/>
      <c r="J3101" s="17"/>
      <c r="K3101" s="17"/>
      <c r="L3101" s="17"/>
      <c r="M3101" s="17"/>
      <c r="N3101" s="17"/>
      <c r="O3101" s="17"/>
      <c r="P3101" s="17"/>
    </row>
    <row r="3102" spans="1:16" x14ac:dyDescent="0.3">
      <c r="A3102" s="17"/>
      <c r="B3102" s="17"/>
      <c r="C3102" s="17"/>
      <c r="D3102" s="17"/>
      <c r="E3102" s="17"/>
      <c r="F3102" s="17"/>
      <c r="G3102" s="17"/>
      <c r="H3102" s="17"/>
      <c r="I3102" s="17"/>
      <c r="J3102" s="17"/>
      <c r="K3102" s="17"/>
      <c r="L3102" s="17"/>
      <c r="M3102" s="17"/>
      <c r="N3102" s="17"/>
      <c r="O3102" s="17"/>
      <c r="P3102" s="17"/>
    </row>
    <row r="3103" spans="1:16" x14ac:dyDescent="0.3">
      <c r="A3103" s="17"/>
      <c r="B3103" s="17"/>
      <c r="C3103" s="17"/>
      <c r="D3103" s="17"/>
      <c r="E3103" s="17"/>
      <c r="F3103" s="17"/>
      <c r="G3103" s="17"/>
      <c r="H3103" s="17"/>
      <c r="I3103" s="17"/>
      <c r="J3103" s="17"/>
      <c r="K3103" s="17"/>
      <c r="L3103" s="17"/>
      <c r="M3103" s="17"/>
      <c r="N3103" s="17"/>
      <c r="O3103" s="17"/>
      <c r="P3103" s="17"/>
    </row>
    <row r="3104" spans="1:16" x14ac:dyDescent="0.3">
      <c r="A3104" s="17"/>
      <c r="B3104" s="17"/>
      <c r="C3104" s="17"/>
      <c r="D3104" s="17"/>
      <c r="E3104" s="17"/>
      <c r="F3104" s="17"/>
      <c r="G3104" s="17"/>
      <c r="H3104" s="17"/>
      <c r="I3104" s="17"/>
      <c r="J3104" s="17"/>
      <c r="K3104" s="17"/>
      <c r="L3104" s="17"/>
      <c r="M3104" s="17"/>
      <c r="N3104" s="17"/>
      <c r="O3104" s="17"/>
      <c r="P3104" s="17"/>
    </row>
    <row r="3105" spans="1:16" x14ac:dyDescent="0.3">
      <c r="A3105" s="17"/>
      <c r="B3105" s="17"/>
      <c r="C3105" s="17"/>
      <c r="D3105" s="17"/>
      <c r="E3105" s="17"/>
      <c r="F3105" s="17"/>
      <c r="G3105" s="17"/>
      <c r="H3105" s="17"/>
      <c r="I3105" s="17"/>
      <c r="J3105" s="17"/>
      <c r="K3105" s="17"/>
      <c r="L3105" s="17"/>
      <c r="M3105" s="17"/>
      <c r="N3105" s="17"/>
      <c r="O3105" s="17"/>
      <c r="P3105" s="17"/>
    </row>
    <row r="3106" spans="1:16" x14ac:dyDescent="0.3">
      <c r="A3106" s="17"/>
      <c r="B3106" s="17"/>
      <c r="C3106" s="17"/>
      <c r="D3106" s="17"/>
      <c r="E3106" s="17"/>
      <c r="F3106" s="17"/>
      <c r="G3106" s="17"/>
      <c r="H3106" s="17"/>
      <c r="I3106" s="17"/>
      <c r="J3106" s="17"/>
      <c r="K3106" s="17"/>
      <c r="L3106" s="17"/>
      <c r="M3106" s="17"/>
      <c r="N3106" s="17"/>
      <c r="O3106" s="17"/>
      <c r="P3106" s="17"/>
    </row>
    <row r="3107" spans="1:16" x14ac:dyDescent="0.3">
      <c r="A3107" s="17"/>
      <c r="B3107" s="17"/>
      <c r="C3107" s="17"/>
      <c r="D3107" s="17"/>
      <c r="E3107" s="17"/>
      <c r="F3107" s="17"/>
      <c r="G3107" s="17"/>
      <c r="H3107" s="17"/>
      <c r="I3107" s="17"/>
      <c r="J3107" s="17"/>
      <c r="K3107" s="17"/>
      <c r="L3107" s="17"/>
      <c r="M3107" s="17"/>
      <c r="N3107" s="17"/>
      <c r="O3107" s="17"/>
      <c r="P3107" s="17"/>
    </row>
    <row r="3108" spans="1:16" x14ac:dyDescent="0.3">
      <c r="A3108" s="17"/>
      <c r="B3108" s="17"/>
      <c r="C3108" s="17"/>
      <c r="D3108" s="17"/>
      <c r="E3108" s="17"/>
      <c r="F3108" s="17"/>
      <c r="G3108" s="17"/>
      <c r="H3108" s="17"/>
      <c r="I3108" s="17"/>
      <c r="J3108" s="17"/>
      <c r="K3108" s="17"/>
      <c r="L3108" s="17"/>
      <c r="M3108" s="17"/>
      <c r="N3108" s="17"/>
      <c r="O3108" s="17"/>
      <c r="P3108" s="17"/>
    </row>
    <row r="3109" spans="1:16" x14ac:dyDescent="0.3">
      <c r="A3109" s="17"/>
      <c r="B3109" s="17"/>
      <c r="C3109" s="17"/>
      <c r="D3109" s="17"/>
      <c r="E3109" s="17"/>
      <c r="F3109" s="17"/>
      <c r="G3109" s="17"/>
      <c r="H3109" s="17"/>
      <c r="I3109" s="17"/>
      <c r="J3109" s="17"/>
      <c r="K3109" s="17"/>
      <c r="L3109" s="17"/>
      <c r="M3109" s="17"/>
      <c r="N3109" s="17"/>
      <c r="O3109" s="17"/>
      <c r="P3109" s="17"/>
    </row>
    <row r="3110" spans="1:16" x14ac:dyDescent="0.3">
      <c r="A3110" s="17"/>
      <c r="B3110" s="17"/>
      <c r="C3110" s="17"/>
      <c r="D3110" s="17"/>
      <c r="E3110" s="17"/>
      <c r="F3110" s="17"/>
      <c r="G3110" s="17"/>
      <c r="H3110" s="17"/>
      <c r="I3110" s="17"/>
      <c r="J3110" s="17"/>
      <c r="K3110" s="17"/>
      <c r="L3110" s="17"/>
      <c r="M3110" s="17"/>
      <c r="N3110" s="17"/>
      <c r="O3110" s="17"/>
      <c r="P3110" s="17"/>
    </row>
    <row r="3111" spans="1:16" x14ac:dyDescent="0.3">
      <c r="A3111" s="17"/>
      <c r="B3111" s="17"/>
      <c r="C3111" s="17"/>
      <c r="D3111" s="17"/>
      <c r="E3111" s="17"/>
      <c r="F3111" s="17"/>
      <c r="G3111" s="17"/>
      <c r="H3111" s="17"/>
      <c r="I3111" s="17"/>
      <c r="J3111" s="17"/>
      <c r="K3111" s="17"/>
      <c r="L3111" s="17"/>
      <c r="M3111" s="17"/>
      <c r="N3111" s="17"/>
      <c r="O3111" s="17"/>
      <c r="P3111" s="17"/>
    </row>
    <row r="3112" spans="1:16" x14ac:dyDescent="0.3">
      <c r="A3112" s="17"/>
      <c r="B3112" s="17"/>
      <c r="C3112" s="17"/>
      <c r="D3112" s="17"/>
      <c r="E3112" s="17"/>
      <c r="F3112" s="17"/>
      <c r="G3112" s="17"/>
      <c r="H3112" s="17"/>
      <c r="I3112" s="17"/>
      <c r="J3112" s="17"/>
      <c r="K3112" s="17"/>
      <c r="L3112" s="17"/>
      <c r="M3112" s="17"/>
      <c r="N3112" s="17"/>
      <c r="O3112" s="17"/>
      <c r="P3112" s="17"/>
    </row>
    <row r="3113" spans="1:16" x14ac:dyDescent="0.3">
      <c r="A3113" s="17"/>
      <c r="B3113" s="17"/>
      <c r="C3113" s="17"/>
      <c r="D3113" s="17"/>
      <c r="E3113" s="17"/>
      <c r="F3113" s="17"/>
      <c r="G3113" s="17"/>
      <c r="H3113" s="17"/>
      <c r="I3113" s="17"/>
      <c r="J3113" s="17"/>
      <c r="K3113" s="17"/>
      <c r="L3113" s="17"/>
      <c r="M3113" s="17"/>
      <c r="N3113" s="17"/>
      <c r="O3113" s="17"/>
      <c r="P3113" s="17"/>
    </row>
    <row r="3114" spans="1:16" x14ac:dyDescent="0.3">
      <c r="A3114" s="17"/>
      <c r="B3114" s="17"/>
      <c r="C3114" s="17"/>
      <c r="D3114" s="17"/>
      <c r="E3114" s="17"/>
      <c r="F3114" s="17"/>
      <c r="G3114" s="17"/>
      <c r="H3114" s="17"/>
      <c r="I3114" s="17"/>
      <c r="J3114" s="17"/>
      <c r="K3114" s="17"/>
      <c r="L3114" s="17"/>
      <c r="M3114" s="17"/>
      <c r="N3114" s="17"/>
      <c r="O3114" s="17"/>
      <c r="P3114" s="17"/>
    </row>
    <row r="3115" spans="1:16" x14ac:dyDescent="0.3">
      <c r="A3115" s="17"/>
      <c r="B3115" s="17"/>
      <c r="C3115" s="17"/>
      <c r="D3115" s="17"/>
      <c r="E3115" s="17"/>
      <c r="F3115" s="17"/>
      <c r="G3115" s="17"/>
      <c r="H3115" s="17"/>
      <c r="I3115" s="17"/>
      <c r="J3115" s="17"/>
      <c r="K3115" s="17"/>
      <c r="L3115" s="17"/>
      <c r="M3115" s="17"/>
      <c r="N3115" s="17"/>
      <c r="O3115" s="17"/>
      <c r="P3115" s="17"/>
    </row>
    <row r="3116" spans="1:16" x14ac:dyDescent="0.3">
      <c r="A3116" s="17"/>
      <c r="B3116" s="17"/>
      <c r="C3116" s="17"/>
      <c r="D3116" s="17"/>
      <c r="E3116" s="17"/>
      <c r="F3116" s="17"/>
      <c r="G3116" s="17"/>
      <c r="H3116" s="17"/>
      <c r="I3116" s="17"/>
      <c r="J3116" s="17"/>
      <c r="K3116" s="17"/>
      <c r="L3116" s="17"/>
      <c r="M3116" s="17"/>
      <c r="N3116" s="17"/>
      <c r="O3116" s="17"/>
      <c r="P3116" s="17"/>
    </row>
    <row r="3117" spans="1:16" x14ac:dyDescent="0.3">
      <c r="A3117" s="17"/>
      <c r="B3117" s="17"/>
      <c r="C3117" s="17"/>
      <c r="D3117" s="17"/>
      <c r="E3117" s="17"/>
      <c r="F3117" s="17"/>
      <c r="G3117" s="17"/>
      <c r="H3117" s="17"/>
      <c r="I3117" s="17"/>
      <c r="J3117" s="17"/>
      <c r="K3117" s="17"/>
      <c r="L3117" s="17"/>
      <c r="M3117" s="17"/>
      <c r="N3117" s="17"/>
      <c r="O3117" s="17"/>
      <c r="P3117" s="17"/>
    </row>
    <row r="3118" spans="1:16" x14ac:dyDescent="0.3">
      <c r="A3118" s="17"/>
      <c r="B3118" s="17"/>
      <c r="C3118" s="17"/>
      <c r="D3118" s="17"/>
      <c r="E3118" s="17"/>
      <c r="F3118" s="17"/>
      <c r="G3118" s="17"/>
      <c r="H3118" s="17"/>
      <c r="I3118" s="17"/>
      <c r="J3118" s="17"/>
      <c r="K3118" s="17"/>
      <c r="L3118" s="17"/>
      <c r="M3118" s="17"/>
      <c r="N3118" s="17"/>
      <c r="O3118" s="17"/>
      <c r="P3118" s="17"/>
    </row>
    <row r="3119" spans="1:16" x14ac:dyDescent="0.3">
      <c r="A3119" s="17"/>
      <c r="B3119" s="17"/>
      <c r="C3119" s="17"/>
      <c r="D3119" s="17"/>
      <c r="E3119" s="17"/>
      <c r="F3119" s="17"/>
      <c r="G3119" s="17"/>
      <c r="H3119" s="17"/>
      <c r="I3119" s="17"/>
      <c r="J3119" s="17"/>
      <c r="K3119" s="17"/>
      <c r="L3119" s="17"/>
      <c r="M3119" s="17"/>
      <c r="N3119" s="17"/>
      <c r="O3119" s="17"/>
      <c r="P3119" s="17"/>
    </row>
    <row r="3120" spans="1:16" x14ac:dyDescent="0.3">
      <c r="A3120" s="17"/>
      <c r="B3120" s="17"/>
      <c r="C3120" s="17"/>
      <c r="D3120" s="17"/>
      <c r="E3120" s="17"/>
      <c r="F3120" s="17"/>
      <c r="G3120" s="17"/>
      <c r="H3120" s="17"/>
      <c r="I3120" s="17"/>
      <c r="J3120" s="17"/>
      <c r="K3120" s="17"/>
      <c r="L3120" s="17"/>
      <c r="M3120" s="17"/>
      <c r="N3120" s="17"/>
      <c r="O3120" s="17"/>
      <c r="P3120" s="17"/>
    </row>
    <row r="3121" spans="1:16" x14ac:dyDescent="0.3">
      <c r="A3121" s="17"/>
      <c r="B3121" s="17"/>
      <c r="C3121" s="17"/>
      <c r="D3121" s="17"/>
      <c r="E3121" s="17"/>
      <c r="F3121" s="17"/>
      <c r="G3121" s="17"/>
      <c r="H3121" s="17"/>
      <c r="I3121" s="17"/>
      <c r="J3121" s="17"/>
      <c r="K3121" s="17"/>
      <c r="L3121" s="17"/>
      <c r="M3121" s="17"/>
      <c r="N3121" s="17"/>
      <c r="O3121" s="17"/>
      <c r="P3121" s="17"/>
    </row>
    <row r="3122" spans="1:16" x14ac:dyDescent="0.3">
      <c r="A3122" s="17"/>
      <c r="B3122" s="17"/>
      <c r="C3122" s="17"/>
      <c r="D3122" s="17"/>
      <c r="E3122" s="17"/>
      <c r="F3122" s="17"/>
      <c r="G3122" s="17"/>
      <c r="H3122" s="17"/>
      <c r="I3122" s="17"/>
      <c r="J3122" s="17"/>
      <c r="K3122" s="17"/>
      <c r="L3122" s="17"/>
      <c r="M3122" s="17"/>
      <c r="N3122" s="17"/>
      <c r="O3122" s="17"/>
      <c r="P3122" s="17"/>
    </row>
    <row r="3123" spans="1:16" x14ac:dyDescent="0.3">
      <c r="A3123" s="17"/>
      <c r="B3123" s="17"/>
      <c r="C3123" s="17"/>
      <c r="D3123" s="17"/>
      <c r="E3123" s="17"/>
      <c r="F3123" s="17"/>
      <c r="G3123" s="17"/>
      <c r="H3123" s="17"/>
      <c r="I3123" s="17"/>
      <c r="J3123" s="17"/>
      <c r="K3123" s="17"/>
      <c r="L3123" s="17"/>
      <c r="M3123" s="17"/>
      <c r="N3123" s="17"/>
      <c r="O3123" s="17"/>
      <c r="P3123" s="17"/>
    </row>
    <row r="3124" spans="1:16" x14ac:dyDescent="0.3">
      <c r="A3124" s="17"/>
      <c r="B3124" s="17"/>
      <c r="C3124" s="17"/>
      <c r="D3124" s="17"/>
      <c r="E3124" s="17"/>
      <c r="F3124" s="17"/>
      <c r="G3124" s="17"/>
      <c r="H3124" s="17"/>
      <c r="I3124" s="17"/>
      <c r="J3124" s="17"/>
      <c r="K3124" s="17"/>
      <c r="L3124" s="17"/>
      <c r="M3124" s="17"/>
      <c r="N3124" s="17"/>
      <c r="O3124" s="17"/>
      <c r="P3124" s="17"/>
    </row>
    <row r="3125" spans="1:16" x14ac:dyDescent="0.3">
      <c r="A3125" s="17"/>
      <c r="B3125" s="17"/>
      <c r="C3125" s="17"/>
      <c r="D3125" s="17"/>
      <c r="E3125" s="17"/>
      <c r="F3125" s="17"/>
      <c r="G3125" s="17"/>
      <c r="H3125" s="17"/>
      <c r="I3125" s="17"/>
      <c r="J3125" s="17"/>
      <c r="K3125" s="17"/>
      <c r="L3125" s="17"/>
      <c r="M3125" s="17"/>
      <c r="N3125" s="17"/>
      <c r="O3125" s="17"/>
      <c r="P3125" s="17"/>
    </row>
    <row r="3126" spans="1:16" x14ac:dyDescent="0.3">
      <c r="A3126" s="17"/>
      <c r="B3126" s="17"/>
      <c r="C3126" s="17"/>
      <c r="D3126" s="17"/>
      <c r="E3126" s="17"/>
      <c r="F3126" s="17"/>
      <c r="G3126" s="17"/>
      <c r="H3126" s="17"/>
      <c r="I3126" s="17"/>
      <c r="J3126" s="17"/>
      <c r="K3126" s="17"/>
      <c r="L3126" s="17"/>
      <c r="M3126" s="17"/>
      <c r="N3126" s="17"/>
      <c r="O3126" s="17"/>
      <c r="P3126" s="17"/>
    </row>
    <row r="3127" spans="1:16" x14ac:dyDescent="0.3">
      <c r="A3127" s="17"/>
      <c r="B3127" s="17"/>
      <c r="C3127" s="17"/>
      <c r="D3127" s="17"/>
      <c r="E3127" s="17"/>
      <c r="F3127" s="17"/>
      <c r="G3127" s="17"/>
      <c r="H3127" s="17"/>
      <c r="I3127" s="17"/>
      <c r="J3127" s="17"/>
      <c r="K3127" s="17"/>
      <c r="L3127" s="17"/>
      <c r="M3127" s="17"/>
      <c r="N3127" s="17"/>
      <c r="O3127" s="17"/>
      <c r="P3127" s="17"/>
    </row>
    <row r="3128" spans="1:16" x14ac:dyDescent="0.3">
      <c r="A3128" s="17"/>
      <c r="B3128" s="17"/>
      <c r="C3128" s="17"/>
      <c r="D3128" s="17"/>
      <c r="E3128" s="17"/>
      <c r="F3128" s="17"/>
      <c r="G3128" s="17"/>
      <c r="H3128" s="17"/>
      <c r="I3128" s="17"/>
      <c r="J3128" s="17"/>
      <c r="K3128" s="17"/>
      <c r="L3128" s="17"/>
      <c r="M3128" s="17"/>
      <c r="N3128" s="17"/>
      <c r="O3128" s="17"/>
      <c r="P3128" s="17"/>
    </row>
    <row r="3129" spans="1:16" x14ac:dyDescent="0.3">
      <c r="A3129" s="17"/>
      <c r="B3129" s="17"/>
      <c r="C3129" s="17"/>
      <c r="D3129" s="17"/>
      <c r="E3129" s="17"/>
      <c r="F3129" s="17"/>
      <c r="G3129" s="17"/>
      <c r="H3129" s="17"/>
      <c r="I3129" s="17"/>
      <c r="J3129" s="17"/>
      <c r="K3129" s="17"/>
      <c r="L3129" s="17"/>
      <c r="M3129" s="17"/>
      <c r="N3129" s="17"/>
      <c r="O3129" s="17"/>
      <c r="P3129" s="17"/>
    </row>
    <row r="3130" spans="1:16" x14ac:dyDescent="0.3">
      <c r="A3130" s="17"/>
      <c r="B3130" s="17"/>
      <c r="C3130" s="17"/>
      <c r="D3130" s="17"/>
      <c r="E3130" s="17"/>
      <c r="F3130" s="17"/>
      <c r="G3130" s="17"/>
      <c r="H3130" s="17"/>
      <c r="I3130" s="17"/>
      <c r="J3130" s="17"/>
      <c r="K3130" s="17"/>
      <c r="L3130" s="17"/>
      <c r="M3130" s="17"/>
      <c r="N3130" s="17"/>
      <c r="O3130" s="17"/>
      <c r="P3130" s="17"/>
    </row>
    <row r="3131" spans="1:16" x14ac:dyDescent="0.3">
      <c r="A3131" s="17"/>
      <c r="B3131" s="17"/>
      <c r="C3131" s="17"/>
      <c r="D3131" s="17"/>
      <c r="E3131" s="17"/>
      <c r="F3131" s="17"/>
      <c r="G3131" s="17"/>
      <c r="H3131" s="17"/>
      <c r="I3131" s="17"/>
      <c r="J3131" s="17"/>
      <c r="K3131" s="17"/>
      <c r="L3131" s="17"/>
      <c r="M3131" s="17"/>
      <c r="N3131" s="17"/>
      <c r="O3131" s="17"/>
      <c r="P3131" s="17"/>
    </row>
    <row r="3132" spans="1:16" x14ac:dyDescent="0.3">
      <c r="A3132" s="17"/>
      <c r="B3132" s="17"/>
      <c r="C3132" s="17"/>
      <c r="D3132" s="17"/>
      <c r="E3132" s="17"/>
      <c r="F3132" s="17"/>
      <c r="G3132" s="17"/>
      <c r="H3132" s="17"/>
      <c r="I3132" s="17"/>
      <c r="J3132" s="17"/>
      <c r="K3132" s="17"/>
      <c r="L3132" s="17"/>
      <c r="M3132" s="17"/>
      <c r="N3132" s="17"/>
      <c r="O3132" s="17"/>
      <c r="P3132" s="17"/>
    </row>
    <row r="3133" spans="1:16" x14ac:dyDescent="0.3">
      <c r="A3133" s="17"/>
      <c r="B3133" s="17"/>
      <c r="C3133" s="17"/>
      <c r="D3133" s="17"/>
      <c r="E3133" s="17"/>
      <c r="F3133" s="17"/>
      <c r="G3133" s="17"/>
      <c r="H3133" s="17"/>
      <c r="I3133" s="17"/>
      <c r="J3133" s="17"/>
      <c r="K3133" s="17"/>
      <c r="L3133" s="17"/>
      <c r="M3133" s="17"/>
      <c r="N3133" s="17"/>
      <c r="O3133" s="17"/>
      <c r="P3133" s="17"/>
    </row>
    <row r="3134" spans="1:16" x14ac:dyDescent="0.3">
      <c r="A3134" s="17"/>
      <c r="B3134" s="17"/>
      <c r="C3134" s="17"/>
      <c r="D3134" s="17"/>
      <c r="E3134" s="17"/>
      <c r="F3134" s="17"/>
      <c r="G3134" s="17"/>
      <c r="H3134" s="17"/>
      <c r="I3134" s="17"/>
      <c r="J3134" s="17"/>
      <c r="K3134" s="17"/>
      <c r="L3134" s="17"/>
      <c r="M3134" s="17"/>
      <c r="N3134" s="17"/>
      <c r="O3134" s="17"/>
      <c r="P3134" s="17"/>
    </row>
    <row r="3135" spans="1:16" x14ac:dyDescent="0.3">
      <c r="A3135" s="17"/>
      <c r="B3135" s="17"/>
      <c r="C3135" s="17"/>
      <c r="D3135" s="17"/>
      <c r="E3135" s="17"/>
      <c r="F3135" s="17"/>
      <c r="G3135" s="17"/>
      <c r="H3135" s="17"/>
      <c r="I3135" s="17"/>
      <c r="J3135" s="17"/>
      <c r="K3135" s="17"/>
      <c r="L3135" s="17"/>
      <c r="M3135" s="17"/>
      <c r="N3135" s="17"/>
      <c r="O3135" s="17"/>
      <c r="P3135" s="17"/>
    </row>
    <row r="3136" spans="1:16" x14ac:dyDescent="0.3">
      <c r="A3136" s="17"/>
      <c r="B3136" s="17"/>
      <c r="C3136" s="17"/>
      <c r="D3136" s="17"/>
      <c r="E3136" s="17"/>
      <c r="F3136" s="17"/>
      <c r="G3136" s="17"/>
      <c r="H3136" s="17"/>
      <c r="I3136" s="17"/>
      <c r="J3136" s="17"/>
      <c r="K3136" s="17"/>
      <c r="L3136" s="17"/>
      <c r="M3136" s="17"/>
      <c r="N3136" s="17"/>
      <c r="O3136" s="17"/>
      <c r="P3136" s="17"/>
    </row>
    <row r="3137" spans="1:16" x14ac:dyDescent="0.3">
      <c r="A3137" s="17"/>
      <c r="B3137" s="17"/>
      <c r="C3137" s="17"/>
      <c r="D3137" s="17"/>
      <c r="E3137" s="17"/>
      <c r="F3137" s="17"/>
      <c r="G3137" s="17"/>
      <c r="H3137" s="17"/>
      <c r="I3137" s="17"/>
      <c r="J3137" s="17"/>
      <c r="K3137" s="17"/>
      <c r="L3137" s="17"/>
      <c r="M3137" s="17"/>
      <c r="N3137" s="17"/>
      <c r="O3137" s="17"/>
      <c r="P3137" s="17"/>
    </row>
    <row r="3138" spans="1:16" x14ac:dyDescent="0.3">
      <c r="A3138" s="17"/>
      <c r="B3138" s="17"/>
      <c r="C3138" s="17"/>
      <c r="D3138" s="17"/>
      <c r="E3138" s="17"/>
      <c r="F3138" s="17"/>
      <c r="G3138" s="17"/>
      <c r="H3138" s="17"/>
      <c r="I3138" s="17"/>
      <c r="J3138" s="17"/>
      <c r="K3138" s="17"/>
      <c r="L3138" s="17"/>
      <c r="M3138" s="17"/>
      <c r="N3138" s="17"/>
      <c r="O3138" s="17"/>
      <c r="P3138" s="17"/>
    </row>
    <row r="3139" spans="1:16" x14ac:dyDescent="0.3">
      <c r="A3139" s="17"/>
      <c r="B3139" s="17"/>
      <c r="C3139" s="17"/>
      <c r="D3139" s="17"/>
      <c r="E3139" s="17"/>
      <c r="F3139" s="17"/>
      <c r="G3139" s="17"/>
      <c r="H3139" s="17"/>
      <c r="I3139" s="17"/>
      <c r="J3139" s="17"/>
      <c r="K3139" s="17"/>
      <c r="L3139" s="17"/>
      <c r="M3139" s="17"/>
      <c r="N3139" s="17"/>
      <c r="O3139" s="17"/>
      <c r="P3139" s="17"/>
    </row>
    <row r="3140" spans="1:16" x14ac:dyDescent="0.3">
      <c r="A3140" s="17"/>
      <c r="B3140" s="17"/>
      <c r="C3140" s="17"/>
      <c r="D3140" s="17"/>
      <c r="E3140" s="17"/>
      <c r="F3140" s="17"/>
      <c r="G3140" s="17"/>
      <c r="H3140" s="17"/>
      <c r="I3140" s="17"/>
      <c r="J3140" s="17"/>
      <c r="K3140" s="17"/>
      <c r="L3140" s="17"/>
      <c r="M3140" s="17"/>
      <c r="N3140" s="17"/>
      <c r="O3140" s="17"/>
      <c r="P3140" s="17"/>
    </row>
    <row r="3141" spans="1:16" x14ac:dyDescent="0.3">
      <c r="A3141" s="17"/>
      <c r="B3141" s="17"/>
      <c r="C3141" s="17"/>
      <c r="D3141" s="17"/>
      <c r="E3141" s="17"/>
      <c r="F3141" s="17"/>
      <c r="G3141" s="17"/>
      <c r="H3141" s="17"/>
      <c r="I3141" s="17"/>
      <c r="J3141" s="17"/>
      <c r="K3141" s="17"/>
      <c r="L3141" s="17"/>
      <c r="M3141" s="17"/>
      <c r="N3141" s="17"/>
      <c r="O3141" s="17"/>
      <c r="P3141" s="17"/>
    </row>
    <row r="3142" spans="1:16" x14ac:dyDescent="0.3">
      <c r="A3142" s="17"/>
      <c r="B3142" s="17"/>
      <c r="C3142" s="17"/>
      <c r="D3142" s="17"/>
      <c r="E3142" s="17"/>
      <c r="F3142" s="17"/>
      <c r="G3142" s="17"/>
      <c r="H3142" s="17"/>
      <c r="I3142" s="17"/>
      <c r="J3142" s="17"/>
      <c r="K3142" s="17"/>
      <c r="L3142" s="17"/>
      <c r="M3142" s="17"/>
      <c r="N3142" s="17"/>
      <c r="O3142" s="17"/>
      <c r="P3142" s="17"/>
    </row>
    <row r="3143" spans="1:16" x14ac:dyDescent="0.3">
      <c r="A3143" s="17"/>
      <c r="B3143" s="17"/>
      <c r="C3143" s="17"/>
      <c r="D3143" s="17"/>
      <c r="E3143" s="17"/>
      <c r="F3143" s="17"/>
      <c r="G3143" s="17"/>
      <c r="H3143" s="17"/>
      <c r="I3143" s="17"/>
      <c r="J3143" s="17"/>
      <c r="K3143" s="17"/>
      <c r="L3143" s="17"/>
      <c r="M3143" s="17"/>
      <c r="N3143" s="17"/>
      <c r="O3143" s="17"/>
      <c r="P3143" s="17"/>
    </row>
    <row r="3144" spans="1:16" x14ac:dyDescent="0.3">
      <c r="A3144" s="17"/>
      <c r="B3144" s="17"/>
      <c r="C3144" s="17"/>
      <c r="D3144" s="17"/>
      <c r="E3144" s="17"/>
      <c r="F3144" s="17"/>
      <c r="G3144" s="17"/>
      <c r="H3144" s="17"/>
      <c r="I3144" s="17"/>
      <c r="J3144" s="17"/>
      <c r="K3144" s="17"/>
      <c r="L3144" s="17"/>
      <c r="M3144" s="17"/>
      <c r="N3144" s="17"/>
      <c r="O3144" s="17"/>
      <c r="P3144" s="17"/>
    </row>
    <row r="3145" spans="1:16" x14ac:dyDescent="0.3">
      <c r="A3145" s="17"/>
      <c r="B3145" s="17"/>
      <c r="C3145" s="17"/>
      <c r="D3145" s="17"/>
      <c r="E3145" s="17"/>
      <c r="F3145" s="17"/>
      <c r="G3145" s="17"/>
      <c r="H3145" s="17"/>
      <c r="I3145" s="17"/>
      <c r="J3145" s="17"/>
      <c r="K3145" s="17"/>
      <c r="L3145" s="17"/>
      <c r="M3145" s="17"/>
      <c r="N3145" s="17"/>
      <c r="O3145" s="17"/>
      <c r="P3145" s="17"/>
    </row>
    <row r="3146" spans="1:16" x14ac:dyDescent="0.3">
      <c r="A3146" s="17"/>
      <c r="B3146" s="17"/>
      <c r="C3146" s="17"/>
      <c r="D3146" s="17"/>
      <c r="E3146" s="17"/>
      <c r="F3146" s="17"/>
      <c r="G3146" s="17"/>
      <c r="H3146" s="17"/>
      <c r="I3146" s="17"/>
      <c r="J3146" s="17"/>
      <c r="K3146" s="17"/>
      <c r="L3146" s="17"/>
      <c r="M3146" s="17"/>
      <c r="N3146" s="17"/>
      <c r="O3146" s="17"/>
      <c r="P3146" s="17"/>
    </row>
    <row r="3147" spans="1:16" x14ac:dyDescent="0.3">
      <c r="A3147" s="17"/>
      <c r="B3147" s="17"/>
      <c r="C3147" s="17"/>
      <c r="D3147" s="17"/>
      <c r="E3147" s="17"/>
      <c r="F3147" s="17"/>
      <c r="G3147" s="17"/>
      <c r="H3147" s="17"/>
      <c r="I3147" s="17"/>
      <c r="J3147" s="17"/>
      <c r="K3147" s="17"/>
      <c r="L3147" s="17"/>
      <c r="M3147" s="17"/>
      <c r="N3147" s="17"/>
      <c r="O3147" s="17"/>
      <c r="P3147" s="17"/>
    </row>
    <row r="3148" spans="1:16" x14ac:dyDescent="0.3">
      <c r="A3148" s="17"/>
      <c r="B3148" s="17"/>
      <c r="C3148" s="17"/>
      <c r="D3148" s="17"/>
      <c r="E3148" s="17"/>
      <c r="F3148" s="17"/>
      <c r="G3148" s="17"/>
      <c r="H3148" s="17"/>
      <c r="I3148" s="17"/>
      <c r="J3148" s="17"/>
      <c r="K3148" s="17"/>
      <c r="L3148" s="17"/>
      <c r="M3148" s="17"/>
      <c r="N3148" s="17"/>
      <c r="O3148" s="17"/>
      <c r="P3148" s="17"/>
    </row>
    <row r="3149" spans="1:16" x14ac:dyDescent="0.3">
      <c r="A3149" s="17"/>
      <c r="B3149" s="17"/>
      <c r="C3149" s="17"/>
      <c r="D3149" s="17"/>
      <c r="E3149" s="17"/>
      <c r="F3149" s="17"/>
      <c r="G3149" s="17"/>
      <c r="H3149" s="17"/>
      <c r="I3149" s="17"/>
      <c r="J3149" s="17"/>
      <c r="K3149" s="17"/>
      <c r="L3149" s="17"/>
      <c r="M3149" s="17"/>
      <c r="N3149" s="17"/>
      <c r="O3149" s="17"/>
      <c r="P3149" s="17"/>
    </row>
    <row r="3150" spans="1:16" x14ac:dyDescent="0.3">
      <c r="A3150" s="17"/>
      <c r="B3150" s="17"/>
      <c r="C3150" s="17"/>
      <c r="D3150" s="17"/>
      <c r="E3150" s="17"/>
      <c r="F3150" s="17"/>
      <c r="G3150" s="17"/>
      <c r="H3150" s="17"/>
      <c r="I3150" s="17"/>
      <c r="J3150" s="17"/>
      <c r="K3150" s="17"/>
      <c r="L3150" s="17"/>
      <c r="M3150" s="17"/>
      <c r="N3150" s="17"/>
      <c r="O3150" s="17"/>
      <c r="P3150" s="17"/>
    </row>
    <row r="3151" spans="1:16" x14ac:dyDescent="0.3">
      <c r="A3151" s="17"/>
      <c r="B3151" s="17"/>
      <c r="C3151" s="17"/>
      <c r="D3151" s="17"/>
      <c r="E3151" s="17"/>
      <c r="F3151" s="17"/>
      <c r="G3151" s="17"/>
      <c r="H3151" s="17"/>
      <c r="I3151" s="17"/>
      <c r="J3151" s="17"/>
      <c r="K3151" s="17"/>
      <c r="L3151" s="17"/>
      <c r="M3151" s="17"/>
      <c r="N3151" s="17"/>
      <c r="O3151" s="17"/>
      <c r="P3151" s="17"/>
    </row>
    <row r="3152" spans="1:16" x14ac:dyDescent="0.3">
      <c r="A3152" s="17"/>
      <c r="B3152" s="17"/>
      <c r="C3152" s="17"/>
      <c r="D3152" s="17"/>
      <c r="E3152" s="17"/>
      <c r="F3152" s="17"/>
      <c r="G3152" s="17"/>
      <c r="H3152" s="17"/>
      <c r="I3152" s="17"/>
      <c r="J3152" s="17"/>
      <c r="K3152" s="17"/>
      <c r="L3152" s="17"/>
      <c r="M3152" s="17"/>
      <c r="N3152" s="17"/>
      <c r="O3152" s="17"/>
      <c r="P3152" s="17"/>
    </row>
    <row r="3153" spans="1:16" x14ac:dyDescent="0.3">
      <c r="A3153" s="17"/>
      <c r="B3153" s="17"/>
      <c r="C3153" s="17"/>
      <c r="D3153" s="17"/>
      <c r="E3153" s="17"/>
      <c r="F3153" s="17"/>
      <c r="G3153" s="17"/>
      <c r="H3153" s="17"/>
      <c r="I3153" s="17"/>
      <c r="J3153" s="17"/>
      <c r="K3153" s="17"/>
      <c r="L3153" s="17"/>
      <c r="M3153" s="17"/>
      <c r="N3153" s="17"/>
      <c r="O3153" s="17"/>
      <c r="P3153" s="17"/>
    </row>
    <row r="3154" spans="1:16" x14ac:dyDescent="0.3">
      <c r="A3154" s="17"/>
      <c r="B3154" s="17"/>
      <c r="C3154" s="17"/>
      <c r="D3154" s="17"/>
      <c r="E3154" s="17"/>
      <c r="F3154" s="17"/>
      <c r="G3154" s="17"/>
      <c r="H3154" s="17"/>
      <c r="I3154" s="17"/>
      <c r="J3154" s="17"/>
      <c r="K3154" s="17"/>
      <c r="L3154" s="17"/>
      <c r="M3154" s="17"/>
      <c r="N3154" s="17"/>
      <c r="O3154" s="17"/>
      <c r="P3154" s="17"/>
    </row>
    <row r="3155" spans="1:16" x14ac:dyDescent="0.3">
      <c r="A3155" s="17"/>
      <c r="B3155" s="17"/>
      <c r="C3155" s="17"/>
      <c r="D3155" s="17"/>
      <c r="E3155" s="17"/>
      <c r="F3155" s="17"/>
      <c r="G3155" s="17"/>
      <c r="H3155" s="17"/>
      <c r="I3155" s="17"/>
      <c r="J3155" s="17"/>
      <c r="K3155" s="17"/>
      <c r="L3155" s="17"/>
      <c r="M3155" s="17"/>
      <c r="N3155" s="17"/>
      <c r="O3155" s="17"/>
      <c r="P3155" s="17"/>
    </row>
    <row r="3156" spans="1:16" x14ac:dyDescent="0.3">
      <c r="A3156" s="17"/>
      <c r="B3156" s="17"/>
      <c r="C3156" s="17"/>
      <c r="D3156" s="17"/>
      <c r="E3156" s="17"/>
      <c r="F3156" s="17"/>
      <c r="G3156" s="17"/>
      <c r="H3156" s="17"/>
      <c r="I3156" s="17"/>
      <c r="J3156" s="17"/>
      <c r="K3156" s="17"/>
      <c r="L3156" s="17"/>
      <c r="M3156" s="17"/>
      <c r="N3156" s="17"/>
      <c r="O3156" s="17"/>
      <c r="P3156" s="17"/>
    </row>
    <row r="3157" spans="1:16" x14ac:dyDescent="0.3">
      <c r="A3157" s="17"/>
      <c r="B3157" s="17"/>
      <c r="C3157" s="17"/>
      <c r="D3157" s="17"/>
      <c r="E3157" s="17"/>
      <c r="F3157" s="17"/>
      <c r="G3157" s="17"/>
      <c r="H3157" s="17"/>
      <c r="I3157" s="17"/>
      <c r="J3157" s="17"/>
      <c r="K3157" s="17"/>
      <c r="L3157" s="17"/>
      <c r="M3157" s="17"/>
      <c r="N3157" s="17"/>
      <c r="O3157" s="17"/>
      <c r="P3157" s="17"/>
    </row>
    <row r="3158" spans="1:16" x14ac:dyDescent="0.3">
      <c r="A3158" s="17"/>
      <c r="B3158" s="17"/>
      <c r="C3158" s="17"/>
      <c r="D3158" s="17"/>
      <c r="E3158" s="17"/>
      <c r="F3158" s="17"/>
      <c r="G3158" s="17"/>
      <c r="H3158" s="17"/>
      <c r="I3158" s="17"/>
      <c r="J3158" s="17"/>
      <c r="K3158" s="17"/>
      <c r="L3158" s="17"/>
      <c r="M3158" s="17"/>
      <c r="N3158" s="17"/>
      <c r="O3158" s="17"/>
      <c r="P3158" s="17"/>
    </row>
    <row r="3159" spans="1:16" x14ac:dyDescent="0.3">
      <c r="A3159" s="17"/>
      <c r="B3159" s="17"/>
      <c r="C3159" s="17"/>
      <c r="D3159" s="17"/>
      <c r="E3159" s="17"/>
      <c r="F3159" s="17"/>
      <c r="G3159" s="17"/>
      <c r="H3159" s="17"/>
      <c r="I3159" s="17"/>
      <c r="J3159" s="17"/>
      <c r="K3159" s="17"/>
      <c r="L3159" s="17"/>
      <c r="M3159" s="17"/>
      <c r="N3159" s="17"/>
      <c r="O3159" s="17"/>
      <c r="P3159" s="17"/>
    </row>
    <row r="3160" spans="1:16" x14ac:dyDescent="0.3">
      <c r="A3160" s="17"/>
      <c r="B3160" s="17"/>
      <c r="C3160" s="17"/>
      <c r="D3160" s="17"/>
      <c r="E3160" s="17"/>
      <c r="F3160" s="17"/>
      <c r="G3160" s="17"/>
      <c r="H3160" s="17"/>
      <c r="I3160" s="17"/>
      <c r="J3160" s="17"/>
      <c r="K3160" s="17"/>
      <c r="L3160" s="17"/>
      <c r="M3160" s="17"/>
      <c r="N3160" s="17"/>
      <c r="O3160" s="17"/>
      <c r="P3160" s="17"/>
    </row>
    <row r="3161" spans="1:16" x14ac:dyDescent="0.3">
      <c r="A3161" s="17"/>
      <c r="B3161" s="17"/>
      <c r="C3161" s="17"/>
      <c r="D3161" s="17"/>
      <c r="E3161" s="17"/>
      <c r="F3161" s="17"/>
      <c r="G3161" s="17"/>
      <c r="H3161" s="17"/>
      <c r="I3161" s="17"/>
      <c r="J3161" s="17"/>
      <c r="K3161" s="17"/>
      <c r="L3161" s="17"/>
      <c r="M3161" s="17"/>
      <c r="N3161" s="17"/>
      <c r="O3161" s="17"/>
      <c r="P3161" s="17"/>
    </row>
    <row r="3162" spans="1:16" x14ac:dyDescent="0.3">
      <c r="A3162" s="17"/>
      <c r="B3162" s="17"/>
      <c r="C3162" s="17"/>
      <c r="D3162" s="17"/>
      <c r="E3162" s="17"/>
      <c r="F3162" s="17"/>
      <c r="G3162" s="17"/>
      <c r="H3162" s="17"/>
      <c r="I3162" s="17"/>
      <c r="J3162" s="17"/>
      <c r="K3162" s="17"/>
      <c r="L3162" s="17"/>
      <c r="M3162" s="17"/>
      <c r="N3162" s="17"/>
      <c r="O3162" s="17"/>
      <c r="P3162" s="17"/>
    </row>
    <row r="3163" spans="1:16" x14ac:dyDescent="0.3">
      <c r="A3163" s="17"/>
      <c r="B3163" s="17"/>
      <c r="C3163" s="17"/>
      <c r="D3163" s="17"/>
      <c r="E3163" s="17"/>
      <c r="F3163" s="17"/>
      <c r="G3163" s="17"/>
      <c r="H3163" s="17"/>
      <c r="I3163" s="17"/>
      <c r="J3163" s="17"/>
      <c r="K3163" s="17"/>
      <c r="L3163" s="17"/>
      <c r="M3163" s="17"/>
      <c r="N3163" s="17"/>
      <c r="O3163" s="17"/>
      <c r="P3163" s="17"/>
    </row>
    <row r="3164" spans="1:16" x14ac:dyDescent="0.3">
      <c r="A3164" s="17"/>
      <c r="B3164" s="17"/>
      <c r="C3164" s="17"/>
      <c r="D3164" s="17"/>
      <c r="E3164" s="17"/>
      <c r="F3164" s="17"/>
      <c r="G3164" s="17"/>
      <c r="H3164" s="17"/>
      <c r="I3164" s="17"/>
      <c r="J3164" s="17"/>
      <c r="K3164" s="17"/>
      <c r="L3164" s="17"/>
      <c r="M3164" s="17"/>
      <c r="N3164" s="17"/>
      <c r="O3164" s="17"/>
      <c r="P3164" s="17"/>
    </row>
    <row r="3165" spans="1:16" x14ac:dyDescent="0.3">
      <c r="A3165" s="17"/>
      <c r="B3165" s="17"/>
      <c r="C3165" s="17"/>
      <c r="D3165" s="17"/>
      <c r="E3165" s="17"/>
      <c r="F3165" s="17"/>
      <c r="G3165" s="17"/>
      <c r="H3165" s="17"/>
      <c r="I3165" s="17"/>
      <c r="J3165" s="17"/>
      <c r="K3165" s="17"/>
      <c r="L3165" s="17"/>
      <c r="M3165" s="17"/>
      <c r="N3165" s="17"/>
      <c r="O3165" s="17"/>
      <c r="P3165" s="17"/>
    </row>
    <row r="3166" spans="1:16" x14ac:dyDescent="0.3">
      <c r="A3166" s="17"/>
      <c r="B3166" s="17"/>
      <c r="C3166" s="17"/>
      <c r="D3166" s="17"/>
      <c r="E3166" s="17"/>
      <c r="F3166" s="17"/>
      <c r="G3166" s="17"/>
      <c r="H3166" s="17"/>
      <c r="I3166" s="17"/>
      <c r="J3166" s="17"/>
      <c r="K3166" s="17"/>
      <c r="L3166" s="17"/>
      <c r="M3166" s="17"/>
      <c r="N3166" s="17"/>
      <c r="O3166" s="17"/>
      <c r="P3166" s="17"/>
    </row>
    <row r="3167" spans="1:16" x14ac:dyDescent="0.3">
      <c r="A3167" s="17"/>
      <c r="B3167" s="17"/>
      <c r="C3167" s="17"/>
      <c r="D3167" s="17"/>
      <c r="E3167" s="17"/>
      <c r="F3167" s="17"/>
      <c r="G3167" s="17"/>
      <c r="H3167" s="17"/>
      <c r="I3167" s="17"/>
      <c r="J3167" s="17"/>
      <c r="K3167" s="17"/>
      <c r="L3167" s="17"/>
      <c r="M3167" s="17"/>
      <c r="N3167" s="17"/>
      <c r="O3167" s="17"/>
      <c r="P3167" s="17"/>
    </row>
    <row r="3168" spans="1:16" x14ac:dyDescent="0.3">
      <c r="A3168" s="17"/>
      <c r="B3168" s="17"/>
      <c r="C3168" s="17"/>
      <c r="D3168" s="17"/>
      <c r="E3168" s="17"/>
      <c r="F3168" s="17"/>
      <c r="G3168" s="17"/>
      <c r="H3168" s="17"/>
      <c r="I3168" s="17"/>
      <c r="J3168" s="17"/>
      <c r="K3168" s="17"/>
      <c r="L3168" s="17"/>
      <c r="M3168" s="17"/>
      <c r="N3168" s="17"/>
      <c r="O3168" s="17"/>
      <c r="P3168" s="17"/>
    </row>
    <row r="3169" spans="1:16" x14ac:dyDescent="0.3">
      <c r="A3169" s="17"/>
      <c r="B3169" s="17"/>
      <c r="C3169" s="17"/>
      <c r="D3169" s="17"/>
      <c r="E3169" s="17"/>
      <c r="F3169" s="17"/>
      <c r="G3169" s="17"/>
      <c r="H3169" s="17"/>
      <c r="I3169" s="17"/>
      <c r="J3169" s="17"/>
      <c r="K3169" s="17"/>
      <c r="L3169" s="17"/>
      <c r="M3169" s="17"/>
      <c r="N3169" s="17"/>
      <c r="O3169" s="17"/>
      <c r="P3169" s="17"/>
    </row>
    <row r="3170" spans="1:16" x14ac:dyDescent="0.3">
      <c r="A3170" s="17"/>
      <c r="B3170" s="17"/>
      <c r="C3170" s="17"/>
      <c r="D3170" s="17"/>
      <c r="E3170" s="17"/>
      <c r="F3170" s="17"/>
      <c r="G3170" s="17"/>
      <c r="H3170" s="17"/>
      <c r="I3170" s="17"/>
      <c r="J3170" s="17"/>
      <c r="K3170" s="17"/>
      <c r="L3170" s="17"/>
      <c r="M3170" s="17"/>
      <c r="N3170" s="17"/>
      <c r="O3170" s="17"/>
      <c r="P3170" s="17"/>
    </row>
    <row r="3171" spans="1:16" x14ac:dyDescent="0.3">
      <c r="A3171" s="17"/>
      <c r="B3171" s="17"/>
      <c r="C3171" s="17"/>
      <c r="D3171" s="17"/>
      <c r="E3171" s="17"/>
      <c r="F3171" s="17"/>
      <c r="G3171" s="17"/>
      <c r="H3171" s="17"/>
      <c r="I3171" s="17"/>
      <c r="J3171" s="17"/>
      <c r="K3171" s="17"/>
      <c r="L3171" s="17"/>
      <c r="M3171" s="17"/>
      <c r="N3171" s="17"/>
      <c r="O3171" s="17"/>
      <c r="P3171" s="17"/>
    </row>
    <row r="3172" spans="1:16" x14ac:dyDescent="0.3">
      <c r="A3172" s="17"/>
      <c r="B3172" s="17"/>
      <c r="C3172" s="17"/>
      <c r="D3172" s="17"/>
      <c r="E3172" s="17"/>
      <c r="F3172" s="17"/>
      <c r="G3172" s="17"/>
      <c r="H3172" s="17"/>
      <c r="I3172" s="17"/>
      <c r="J3172" s="17"/>
      <c r="K3172" s="17"/>
      <c r="L3172" s="17"/>
      <c r="M3172" s="17"/>
      <c r="N3172" s="17"/>
      <c r="O3172" s="17"/>
      <c r="P3172" s="17"/>
    </row>
    <row r="3173" spans="1:16" x14ac:dyDescent="0.3">
      <c r="A3173" s="17"/>
      <c r="B3173" s="17"/>
      <c r="C3173" s="17"/>
      <c r="D3173" s="17"/>
      <c r="E3173" s="17"/>
      <c r="F3173" s="17"/>
      <c r="G3173" s="17"/>
      <c r="H3173" s="17"/>
      <c r="I3173" s="17"/>
      <c r="J3173" s="17"/>
      <c r="K3173" s="17"/>
      <c r="L3173" s="17"/>
      <c r="M3173" s="17"/>
      <c r="N3173" s="17"/>
      <c r="O3173" s="17"/>
      <c r="P3173" s="17"/>
    </row>
    <row r="3174" spans="1:16" x14ac:dyDescent="0.3">
      <c r="A3174" s="17"/>
      <c r="B3174" s="17"/>
      <c r="C3174" s="17"/>
      <c r="D3174" s="17"/>
      <c r="E3174" s="17"/>
      <c r="F3174" s="17"/>
      <c r="G3174" s="17"/>
      <c r="H3174" s="17"/>
      <c r="I3174" s="17"/>
      <c r="J3174" s="17"/>
      <c r="K3174" s="17"/>
      <c r="L3174" s="17"/>
      <c r="M3174" s="17"/>
      <c r="N3174" s="17"/>
      <c r="O3174" s="17"/>
      <c r="P3174" s="17"/>
    </row>
    <row r="3175" spans="1:16" x14ac:dyDescent="0.3">
      <c r="A3175" s="17"/>
      <c r="B3175" s="17"/>
      <c r="C3175" s="17"/>
      <c r="D3175" s="17"/>
      <c r="E3175" s="17"/>
      <c r="F3175" s="17"/>
      <c r="G3175" s="17"/>
      <c r="H3175" s="17"/>
      <c r="I3175" s="17"/>
      <c r="J3175" s="17"/>
      <c r="K3175" s="17"/>
      <c r="L3175" s="17"/>
      <c r="M3175" s="17"/>
      <c r="N3175" s="17"/>
      <c r="O3175" s="17"/>
      <c r="P3175" s="17"/>
    </row>
    <row r="3176" spans="1:16" x14ac:dyDescent="0.3">
      <c r="A3176" s="17"/>
      <c r="B3176" s="17"/>
      <c r="C3176" s="17"/>
      <c r="D3176" s="17"/>
      <c r="E3176" s="17"/>
      <c r="F3176" s="17"/>
      <c r="G3176" s="17"/>
      <c r="H3176" s="17"/>
      <c r="I3176" s="17"/>
      <c r="J3176" s="17"/>
      <c r="K3176" s="17"/>
      <c r="L3176" s="17"/>
      <c r="M3176" s="17"/>
      <c r="N3176" s="17"/>
      <c r="O3176" s="17"/>
      <c r="P3176" s="17"/>
    </row>
    <row r="3177" spans="1:16" x14ac:dyDescent="0.3">
      <c r="A3177" s="17"/>
      <c r="B3177" s="17"/>
      <c r="C3177" s="17"/>
      <c r="D3177" s="17"/>
      <c r="E3177" s="17"/>
      <c r="F3177" s="17"/>
      <c r="G3177" s="17"/>
      <c r="H3177" s="17"/>
      <c r="I3177" s="17"/>
      <c r="J3177" s="17"/>
      <c r="K3177" s="17"/>
      <c r="L3177" s="17"/>
      <c r="M3177" s="17"/>
      <c r="N3177" s="17"/>
      <c r="O3177" s="17"/>
      <c r="P3177" s="17"/>
    </row>
    <row r="3178" spans="1:16" x14ac:dyDescent="0.3">
      <c r="A3178" s="17"/>
      <c r="B3178" s="17"/>
      <c r="C3178" s="17"/>
      <c r="D3178" s="17"/>
      <c r="E3178" s="17"/>
      <c r="F3178" s="17"/>
      <c r="G3178" s="17"/>
      <c r="H3178" s="17"/>
      <c r="I3178" s="17"/>
      <c r="J3178" s="17"/>
      <c r="K3178" s="17"/>
      <c r="L3178" s="17"/>
      <c r="M3178" s="17"/>
      <c r="N3178" s="17"/>
      <c r="O3178" s="17"/>
      <c r="P3178" s="17"/>
    </row>
    <row r="3179" spans="1:16" x14ac:dyDescent="0.3">
      <c r="A3179" s="17"/>
      <c r="B3179" s="17"/>
      <c r="C3179" s="17"/>
      <c r="D3179" s="17"/>
      <c r="E3179" s="17"/>
      <c r="F3179" s="17"/>
      <c r="G3179" s="17"/>
      <c r="H3179" s="17"/>
      <c r="I3179" s="17"/>
      <c r="J3179" s="17"/>
      <c r="K3179" s="17"/>
      <c r="L3179" s="17"/>
      <c r="M3179" s="17"/>
      <c r="N3179" s="17"/>
      <c r="O3179" s="17"/>
      <c r="P3179" s="17"/>
    </row>
    <row r="3180" spans="1:16" x14ac:dyDescent="0.3">
      <c r="A3180" s="17"/>
      <c r="B3180" s="17"/>
      <c r="C3180" s="17"/>
      <c r="D3180" s="17"/>
      <c r="E3180" s="17"/>
      <c r="F3180" s="17"/>
      <c r="G3180" s="17"/>
      <c r="H3180" s="17"/>
      <c r="I3180" s="17"/>
      <c r="J3180" s="17"/>
      <c r="K3180" s="17"/>
      <c r="L3180" s="17"/>
      <c r="M3180" s="17"/>
      <c r="N3180" s="17"/>
      <c r="O3180" s="17"/>
      <c r="P3180" s="17"/>
    </row>
    <row r="3181" spans="1:16" x14ac:dyDescent="0.3">
      <c r="A3181" s="17"/>
      <c r="B3181" s="17"/>
      <c r="C3181" s="17"/>
      <c r="D3181" s="17"/>
      <c r="E3181" s="17"/>
      <c r="F3181" s="17"/>
      <c r="G3181" s="17"/>
      <c r="H3181" s="17"/>
      <c r="I3181" s="17"/>
      <c r="J3181" s="17"/>
      <c r="K3181" s="17"/>
      <c r="L3181" s="17"/>
      <c r="M3181" s="17"/>
      <c r="N3181" s="17"/>
      <c r="O3181" s="17"/>
      <c r="P3181" s="17"/>
    </row>
    <row r="3182" spans="1:16" x14ac:dyDescent="0.3">
      <c r="A3182" s="17"/>
      <c r="B3182" s="17"/>
      <c r="C3182" s="17"/>
      <c r="D3182" s="17"/>
      <c r="E3182" s="17"/>
      <c r="F3182" s="17"/>
      <c r="G3182" s="17"/>
      <c r="H3182" s="17"/>
      <c r="I3182" s="17"/>
      <c r="J3182" s="17"/>
      <c r="K3182" s="17"/>
      <c r="L3182" s="17"/>
      <c r="M3182" s="17"/>
      <c r="N3182" s="17"/>
      <c r="O3182" s="17"/>
      <c r="P3182" s="17"/>
    </row>
    <row r="3183" spans="1:16" x14ac:dyDescent="0.3">
      <c r="A3183" s="17"/>
      <c r="B3183" s="17"/>
      <c r="C3183" s="17"/>
      <c r="D3183" s="17"/>
      <c r="E3183" s="17"/>
      <c r="F3183" s="17"/>
      <c r="G3183" s="17"/>
      <c r="H3183" s="17"/>
      <c r="I3183" s="17"/>
      <c r="J3183" s="17"/>
      <c r="K3183" s="17"/>
      <c r="L3183" s="17"/>
      <c r="M3183" s="17"/>
      <c r="N3183" s="17"/>
      <c r="O3183" s="17"/>
      <c r="P3183" s="17"/>
    </row>
    <row r="3184" spans="1:16" x14ac:dyDescent="0.3">
      <c r="A3184" s="17"/>
      <c r="B3184" s="17"/>
      <c r="C3184" s="17"/>
      <c r="D3184" s="17"/>
      <c r="E3184" s="17"/>
      <c r="F3184" s="17"/>
      <c r="G3184" s="17"/>
      <c r="H3184" s="17"/>
      <c r="I3184" s="17"/>
      <c r="J3184" s="17"/>
      <c r="K3184" s="17"/>
      <c r="L3184" s="17"/>
      <c r="M3184" s="17"/>
      <c r="N3184" s="17"/>
      <c r="O3184" s="17"/>
      <c r="P3184" s="17"/>
    </row>
    <row r="3185" spans="1:16" x14ac:dyDescent="0.3">
      <c r="A3185" s="17"/>
      <c r="B3185" s="17"/>
      <c r="C3185" s="17"/>
      <c r="D3185" s="17"/>
      <c r="E3185" s="17"/>
      <c r="F3185" s="17"/>
      <c r="G3185" s="17"/>
      <c r="H3185" s="17"/>
      <c r="I3185" s="17"/>
      <c r="J3185" s="17"/>
      <c r="K3185" s="17"/>
      <c r="L3185" s="17"/>
      <c r="M3185" s="17"/>
      <c r="N3185" s="17"/>
      <c r="O3185" s="17"/>
      <c r="P3185" s="17"/>
    </row>
    <row r="3186" spans="1:16" x14ac:dyDescent="0.3">
      <c r="A3186" s="17"/>
      <c r="B3186" s="17"/>
      <c r="C3186" s="17"/>
      <c r="D3186" s="17"/>
      <c r="E3186" s="17"/>
      <c r="F3186" s="17"/>
      <c r="G3186" s="17"/>
      <c r="H3186" s="17"/>
      <c r="I3186" s="17"/>
      <c r="J3186" s="17"/>
      <c r="K3186" s="17"/>
      <c r="L3186" s="17"/>
      <c r="M3186" s="17"/>
      <c r="N3186" s="17"/>
      <c r="O3186" s="17"/>
      <c r="P3186" s="17"/>
    </row>
    <row r="3187" spans="1:16" x14ac:dyDescent="0.3">
      <c r="A3187" s="17"/>
      <c r="B3187" s="17"/>
      <c r="C3187" s="17"/>
      <c r="D3187" s="17"/>
      <c r="E3187" s="17"/>
      <c r="F3187" s="17"/>
      <c r="G3187" s="17"/>
      <c r="H3187" s="17"/>
      <c r="I3187" s="17"/>
      <c r="J3187" s="17"/>
      <c r="K3187" s="17"/>
      <c r="L3187" s="17"/>
      <c r="M3187" s="17"/>
      <c r="N3187" s="17"/>
      <c r="O3187" s="17"/>
      <c r="P3187" s="17"/>
    </row>
    <row r="3188" spans="1:16" x14ac:dyDescent="0.3">
      <c r="A3188" s="17"/>
      <c r="B3188" s="17"/>
      <c r="C3188" s="17"/>
      <c r="D3188" s="17"/>
      <c r="E3188" s="17"/>
      <c r="F3188" s="17"/>
      <c r="G3188" s="17"/>
      <c r="H3188" s="17"/>
      <c r="I3188" s="17"/>
      <c r="J3188" s="17"/>
      <c r="K3188" s="17"/>
      <c r="L3188" s="17"/>
      <c r="M3188" s="17"/>
      <c r="N3188" s="17"/>
      <c r="O3188" s="17"/>
      <c r="P3188" s="17"/>
    </row>
    <row r="3189" spans="1:16" x14ac:dyDescent="0.3">
      <c r="A3189" s="17"/>
      <c r="B3189" s="17"/>
      <c r="C3189" s="17"/>
      <c r="D3189" s="17"/>
      <c r="E3189" s="17"/>
      <c r="F3189" s="17"/>
      <c r="G3189" s="17"/>
      <c r="H3189" s="17"/>
      <c r="I3189" s="17"/>
      <c r="J3189" s="17"/>
      <c r="K3189" s="17"/>
      <c r="L3189" s="17"/>
      <c r="M3189" s="17"/>
      <c r="N3189" s="17"/>
      <c r="O3189" s="17"/>
      <c r="P3189" s="17"/>
    </row>
    <row r="3190" spans="1:16" x14ac:dyDescent="0.3">
      <c r="A3190" s="17"/>
      <c r="B3190" s="17"/>
      <c r="C3190" s="17"/>
      <c r="D3190" s="17"/>
      <c r="E3190" s="17"/>
      <c r="F3190" s="17"/>
      <c r="G3190" s="17"/>
      <c r="H3190" s="17"/>
      <c r="I3190" s="17"/>
      <c r="J3190" s="17"/>
      <c r="K3190" s="17"/>
      <c r="L3190" s="17"/>
      <c r="M3190" s="17"/>
      <c r="N3190" s="17"/>
      <c r="O3190" s="17"/>
      <c r="P3190" s="17"/>
    </row>
    <row r="3191" spans="1:16" x14ac:dyDescent="0.3">
      <c r="A3191" s="17"/>
      <c r="B3191" s="17"/>
      <c r="C3191" s="17"/>
      <c r="D3191" s="17"/>
      <c r="E3191" s="17"/>
      <c r="F3191" s="17"/>
      <c r="G3191" s="17"/>
      <c r="H3191" s="17"/>
      <c r="I3191" s="17"/>
      <c r="J3191" s="17"/>
      <c r="K3191" s="17"/>
      <c r="L3191" s="17"/>
      <c r="M3191" s="17"/>
      <c r="N3191" s="17"/>
      <c r="O3191" s="17"/>
      <c r="P3191" s="17"/>
    </row>
    <row r="3192" spans="1:16" x14ac:dyDescent="0.3">
      <c r="A3192" s="17"/>
      <c r="B3192" s="17"/>
      <c r="C3192" s="17"/>
      <c r="D3192" s="17"/>
      <c r="E3192" s="17"/>
      <c r="F3192" s="17"/>
      <c r="G3192" s="17"/>
      <c r="H3192" s="17"/>
      <c r="I3192" s="17"/>
      <c r="J3192" s="17"/>
      <c r="K3192" s="17"/>
      <c r="L3192" s="17"/>
      <c r="M3192" s="17"/>
      <c r="N3192" s="17"/>
      <c r="O3192" s="17"/>
      <c r="P3192" s="17"/>
    </row>
    <row r="3193" spans="1:16" x14ac:dyDescent="0.3">
      <c r="A3193" s="17"/>
      <c r="B3193" s="17"/>
      <c r="C3193" s="17"/>
      <c r="D3193" s="17"/>
      <c r="E3193" s="17"/>
      <c r="F3193" s="17"/>
      <c r="G3193" s="17"/>
      <c r="H3193" s="17"/>
      <c r="I3193" s="17"/>
      <c r="J3193" s="17"/>
      <c r="K3193" s="17"/>
      <c r="L3193" s="17"/>
      <c r="M3193" s="17"/>
      <c r="N3193" s="17"/>
      <c r="O3193" s="17"/>
      <c r="P3193" s="17"/>
    </row>
    <row r="3194" spans="1:16" x14ac:dyDescent="0.3">
      <c r="A3194" s="17"/>
      <c r="B3194" s="17"/>
      <c r="C3194" s="17"/>
      <c r="D3194" s="17"/>
      <c r="E3194" s="17"/>
      <c r="F3194" s="17"/>
      <c r="G3194" s="17"/>
      <c r="H3194" s="17"/>
      <c r="I3194" s="17"/>
      <c r="J3194" s="17"/>
      <c r="K3194" s="17"/>
      <c r="L3194" s="17"/>
      <c r="M3194" s="17"/>
      <c r="N3194" s="17"/>
      <c r="O3194" s="17"/>
      <c r="P3194" s="17"/>
    </row>
    <row r="3195" spans="1:16" x14ac:dyDescent="0.3">
      <c r="A3195" s="17"/>
      <c r="B3195" s="17"/>
      <c r="C3195" s="17"/>
      <c r="D3195" s="17"/>
      <c r="E3195" s="17"/>
      <c r="F3195" s="17"/>
      <c r="G3195" s="17"/>
      <c r="H3195" s="17"/>
      <c r="I3195" s="17"/>
      <c r="J3195" s="17"/>
      <c r="K3195" s="17"/>
      <c r="L3195" s="17"/>
      <c r="M3195" s="17"/>
      <c r="N3195" s="17"/>
      <c r="O3195" s="17"/>
      <c r="P3195" s="17"/>
    </row>
    <row r="3196" spans="1:16" x14ac:dyDescent="0.3">
      <c r="A3196" s="17"/>
      <c r="B3196" s="17"/>
      <c r="C3196" s="17"/>
      <c r="D3196" s="17"/>
      <c r="E3196" s="17"/>
      <c r="F3196" s="17"/>
      <c r="G3196" s="17"/>
      <c r="H3196" s="17"/>
      <c r="I3196" s="17"/>
      <c r="J3196" s="17"/>
      <c r="K3196" s="17"/>
      <c r="L3196" s="17"/>
      <c r="M3196" s="17"/>
      <c r="N3196" s="17"/>
      <c r="O3196" s="17"/>
      <c r="P3196" s="17"/>
    </row>
    <row r="3197" spans="1:16" x14ac:dyDescent="0.3">
      <c r="A3197" s="17"/>
      <c r="B3197" s="17"/>
      <c r="C3197" s="17"/>
      <c r="D3197" s="17"/>
      <c r="E3197" s="17"/>
      <c r="F3197" s="17"/>
      <c r="G3197" s="17"/>
      <c r="H3197" s="17"/>
      <c r="I3197" s="17"/>
      <c r="J3197" s="17"/>
      <c r="K3197" s="17"/>
      <c r="L3197" s="17"/>
      <c r="M3197" s="17"/>
      <c r="N3197" s="17"/>
      <c r="O3197" s="17"/>
      <c r="P3197" s="17"/>
    </row>
    <row r="3198" spans="1:16" x14ac:dyDescent="0.3">
      <c r="A3198" s="17"/>
      <c r="B3198" s="17"/>
      <c r="C3198" s="17"/>
      <c r="D3198" s="17"/>
      <c r="E3198" s="17"/>
      <c r="F3198" s="17"/>
      <c r="G3198" s="17"/>
      <c r="H3198" s="17"/>
      <c r="I3198" s="17"/>
      <c r="J3198" s="17"/>
      <c r="K3198" s="17"/>
      <c r="L3198" s="17"/>
      <c r="M3198" s="17"/>
      <c r="N3198" s="17"/>
      <c r="O3198" s="17"/>
      <c r="P3198" s="17"/>
    </row>
    <row r="3199" spans="1:16" x14ac:dyDescent="0.3">
      <c r="A3199" s="17"/>
      <c r="B3199" s="17"/>
      <c r="C3199" s="17"/>
      <c r="D3199" s="17"/>
      <c r="E3199" s="17"/>
      <c r="F3199" s="17"/>
      <c r="G3199" s="17"/>
      <c r="H3199" s="17"/>
      <c r="I3199" s="17"/>
      <c r="J3199" s="17"/>
      <c r="K3199" s="17"/>
      <c r="L3199" s="17"/>
      <c r="M3199" s="17"/>
      <c r="N3199" s="17"/>
      <c r="O3199" s="17"/>
      <c r="P3199" s="17"/>
    </row>
    <row r="3200" spans="1:16" x14ac:dyDescent="0.3">
      <c r="A3200" s="17"/>
      <c r="B3200" s="17"/>
      <c r="C3200" s="17"/>
      <c r="D3200" s="17"/>
      <c r="E3200" s="17"/>
      <c r="F3200" s="17"/>
      <c r="G3200" s="17"/>
      <c r="H3200" s="17"/>
      <c r="I3200" s="17"/>
      <c r="J3200" s="17"/>
      <c r="K3200" s="17"/>
      <c r="L3200" s="17"/>
      <c r="M3200" s="17"/>
      <c r="N3200" s="17"/>
      <c r="O3200" s="17"/>
      <c r="P3200" s="17"/>
    </row>
    <row r="3201" spans="1:16" x14ac:dyDescent="0.3">
      <c r="A3201" s="17"/>
      <c r="B3201" s="17"/>
      <c r="C3201" s="17"/>
      <c r="D3201" s="17"/>
      <c r="E3201" s="17"/>
      <c r="F3201" s="17"/>
      <c r="G3201" s="17"/>
      <c r="H3201" s="17"/>
      <c r="I3201" s="17"/>
      <c r="J3201" s="17"/>
      <c r="K3201" s="17"/>
      <c r="L3201" s="17"/>
      <c r="M3201" s="17"/>
      <c r="N3201" s="17"/>
      <c r="O3201" s="17"/>
      <c r="P3201" s="17"/>
    </row>
    <row r="3202" spans="1:16" x14ac:dyDescent="0.3">
      <c r="A3202" s="17"/>
      <c r="B3202" s="17"/>
      <c r="C3202" s="17"/>
      <c r="D3202" s="17"/>
      <c r="E3202" s="17"/>
      <c r="F3202" s="17"/>
      <c r="G3202" s="17"/>
      <c r="H3202" s="17"/>
      <c r="I3202" s="17"/>
      <c r="J3202" s="17"/>
      <c r="K3202" s="17"/>
      <c r="L3202" s="17"/>
      <c r="M3202" s="17"/>
      <c r="N3202" s="17"/>
      <c r="O3202" s="17"/>
      <c r="P3202" s="17"/>
    </row>
    <row r="3203" spans="1:16" x14ac:dyDescent="0.3">
      <c r="A3203" s="17"/>
      <c r="B3203" s="17"/>
      <c r="C3203" s="17"/>
      <c r="D3203" s="17"/>
      <c r="E3203" s="17"/>
      <c r="F3203" s="17"/>
      <c r="G3203" s="17"/>
      <c r="H3203" s="17"/>
      <c r="I3203" s="17"/>
      <c r="J3203" s="17"/>
      <c r="K3203" s="17"/>
      <c r="L3203" s="17"/>
      <c r="M3203" s="17"/>
      <c r="N3203" s="17"/>
      <c r="O3203" s="17"/>
      <c r="P3203" s="17"/>
    </row>
    <row r="3204" spans="1:16" x14ac:dyDescent="0.3">
      <c r="A3204" s="17"/>
      <c r="B3204" s="17"/>
      <c r="C3204" s="17"/>
      <c r="D3204" s="17"/>
      <c r="E3204" s="17"/>
      <c r="F3204" s="17"/>
      <c r="G3204" s="17"/>
      <c r="H3204" s="17"/>
      <c r="I3204" s="17"/>
      <c r="J3204" s="17"/>
      <c r="K3204" s="17"/>
      <c r="L3204" s="17"/>
      <c r="M3204" s="17"/>
      <c r="N3204" s="17"/>
      <c r="O3204" s="17"/>
      <c r="P3204" s="17"/>
    </row>
    <row r="3205" spans="1:16" x14ac:dyDescent="0.3">
      <c r="A3205" s="17"/>
      <c r="B3205" s="17"/>
      <c r="C3205" s="17"/>
      <c r="D3205" s="17"/>
      <c r="E3205" s="17"/>
      <c r="F3205" s="17"/>
      <c r="G3205" s="17"/>
      <c r="H3205" s="17"/>
      <c r="I3205" s="17"/>
      <c r="J3205" s="17"/>
      <c r="K3205" s="17"/>
      <c r="L3205" s="17"/>
      <c r="M3205" s="17"/>
      <c r="N3205" s="17"/>
      <c r="O3205" s="17"/>
      <c r="P3205" s="17"/>
    </row>
    <row r="3206" spans="1:16" x14ac:dyDescent="0.3">
      <c r="A3206" s="17"/>
      <c r="B3206" s="17"/>
      <c r="C3206" s="17"/>
      <c r="D3206" s="17"/>
      <c r="E3206" s="17"/>
      <c r="F3206" s="17"/>
      <c r="G3206" s="17"/>
      <c r="H3206" s="17"/>
      <c r="I3206" s="17"/>
      <c r="J3206" s="17"/>
      <c r="K3206" s="17"/>
      <c r="L3206" s="17"/>
      <c r="M3206" s="17"/>
      <c r="N3206" s="17"/>
      <c r="O3206" s="17"/>
      <c r="P3206" s="17"/>
    </row>
    <row r="3207" spans="1:16" x14ac:dyDescent="0.3">
      <c r="A3207" s="17"/>
      <c r="B3207" s="17"/>
      <c r="C3207" s="17"/>
      <c r="D3207" s="17"/>
      <c r="E3207" s="17"/>
      <c r="F3207" s="17"/>
      <c r="G3207" s="17"/>
      <c r="H3207" s="17"/>
      <c r="I3207" s="17"/>
      <c r="J3207" s="17"/>
      <c r="K3207" s="17"/>
      <c r="L3207" s="17"/>
      <c r="M3207" s="17"/>
      <c r="N3207" s="17"/>
      <c r="O3207" s="17"/>
      <c r="P3207" s="17"/>
    </row>
    <row r="3208" spans="1:16" x14ac:dyDescent="0.3">
      <c r="A3208" s="17"/>
      <c r="B3208" s="17"/>
      <c r="C3208" s="17"/>
      <c r="D3208" s="17"/>
      <c r="E3208" s="17"/>
      <c r="F3208" s="17"/>
      <c r="G3208" s="17"/>
      <c r="H3208" s="17"/>
      <c r="I3208" s="17"/>
      <c r="J3208" s="17"/>
      <c r="K3208" s="17"/>
      <c r="L3208" s="17"/>
      <c r="M3208" s="17"/>
      <c r="N3208" s="17"/>
      <c r="O3208" s="17"/>
      <c r="P3208" s="17"/>
    </row>
    <row r="3209" spans="1:16" x14ac:dyDescent="0.3">
      <c r="A3209" s="17"/>
      <c r="B3209" s="17"/>
      <c r="C3209" s="17"/>
      <c r="D3209" s="17"/>
      <c r="E3209" s="17"/>
      <c r="F3209" s="17"/>
      <c r="G3209" s="17"/>
      <c r="H3209" s="17"/>
      <c r="I3209" s="17"/>
      <c r="J3209" s="17"/>
      <c r="K3209" s="17"/>
      <c r="L3209" s="17"/>
      <c r="M3209" s="17"/>
      <c r="N3209" s="17"/>
      <c r="O3209" s="17"/>
      <c r="P3209" s="17"/>
    </row>
    <row r="3210" spans="1:16" x14ac:dyDescent="0.3">
      <c r="A3210" s="17"/>
      <c r="B3210" s="17"/>
      <c r="C3210" s="17"/>
      <c r="D3210" s="17"/>
      <c r="E3210" s="17"/>
      <c r="F3210" s="17"/>
      <c r="G3210" s="17"/>
      <c r="H3210" s="17"/>
      <c r="I3210" s="17"/>
      <c r="J3210" s="17"/>
      <c r="K3210" s="17"/>
      <c r="L3210" s="17"/>
      <c r="M3210" s="17"/>
      <c r="N3210" s="17"/>
      <c r="O3210" s="17"/>
      <c r="P3210" s="17"/>
    </row>
    <row r="3211" spans="1:16" x14ac:dyDescent="0.3">
      <c r="A3211" s="17"/>
      <c r="B3211" s="17"/>
      <c r="C3211" s="17"/>
      <c r="D3211" s="17"/>
      <c r="E3211" s="17"/>
      <c r="F3211" s="17"/>
      <c r="G3211" s="17"/>
      <c r="H3211" s="17"/>
      <c r="I3211" s="17"/>
      <c r="J3211" s="17"/>
      <c r="K3211" s="17"/>
      <c r="L3211" s="17"/>
      <c r="M3211" s="17"/>
      <c r="N3211" s="17"/>
      <c r="O3211" s="17"/>
      <c r="P3211" s="17"/>
    </row>
    <row r="3212" spans="1:16" x14ac:dyDescent="0.3">
      <c r="A3212" s="17"/>
      <c r="B3212" s="17"/>
      <c r="C3212" s="17"/>
      <c r="D3212" s="17"/>
      <c r="E3212" s="17"/>
      <c r="F3212" s="17"/>
      <c r="G3212" s="17"/>
      <c r="H3212" s="17"/>
      <c r="I3212" s="17"/>
      <c r="J3212" s="17"/>
      <c r="K3212" s="17"/>
      <c r="L3212" s="17"/>
      <c r="M3212" s="17"/>
      <c r="N3212" s="17"/>
      <c r="O3212" s="17"/>
      <c r="P3212" s="17"/>
    </row>
    <row r="3213" spans="1:16" x14ac:dyDescent="0.3">
      <c r="A3213" s="17"/>
      <c r="B3213" s="17"/>
      <c r="C3213" s="17"/>
      <c r="D3213" s="17"/>
      <c r="E3213" s="17"/>
      <c r="F3213" s="17"/>
      <c r="G3213" s="17"/>
      <c r="H3213" s="17"/>
      <c r="I3213" s="17"/>
      <c r="J3213" s="17"/>
      <c r="K3213" s="17"/>
      <c r="L3213" s="17"/>
      <c r="M3213" s="17"/>
      <c r="N3213" s="17"/>
      <c r="O3213" s="17"/>
      <c r="P3213" s="17"/>
    </row>
    <row r="3214" spans="1:16" x14ac:dyDescent="0.3">
      <c r="A3214" s="17"/>
      <c r="B3214" s="17"/>
      <c r="C3214" s="17"/>
      <c r="D3214" s="17"/>
      <c r="E3214" s="17"/>
      <c r="F3214" s="17"/>
      <c r="G3214" s="17"/>
      <c r="H3214" s="17"/>
      <c r="I3214" s="17"/>
      <c r="J3214" s="17"/>
      <c r="K3214" s="17"/>
      <c r="L3214" s="17"/>
      <c r="M3214" s="17"/>
      <c r="N3214" s="17"/>
      <c r="O3214" s="17"/>
      <c r="P3214" s="17"/>
    </row>
    <row r="3215" spans="1:16" x14ac:dyDescent="0.3">
      <c r="A3215" s="17"/>
      <c r="B3215" s="17"/>
      <c r="C3215" s="17"/>
      <c r="D3215" s="17"/>
      <c r="E3215" s="17"/>
      <c r="F3215" s="17"/>
      <c r="G3215" s="17"/>
      <c r="H3215" s="17"/>
      <c r="I3215" s="17"/>
      <c r="J3215" s="17"/>
      <c r="K3215" s="17"/>
      <c r="L3215" s="17"/>
      <c r="M3215" s="17"/>
      <c r="N3215" s="17"/>
      <c r="O3215" s="17"/>
      <c r="P3215" s="17"/>
    </row>
    <row r="3216" spans="1:16" x14ac:dyDescent="0.3">
      <c r="A3216" s="17"/>
      <c r="B3216" s="17"/>
      <c r="C3216" s="17"/>
      <c r="D3216" s="17"/>
      <c r="E3216" s="17"/>
      <c r="F3216" s="17"/>
      <c r="G3216" s="17"/>
      <c r="H3216" s="17"/>
      <c r="I3216" s="17"/>
      <c r="J3216" s="17"/>
      <c r="K3216" s="17"/>
      <c r="L3216" s="17"/>
      <c r="M3216" s="17"/>
      <c r="N3216" s="17"/>
      <c r="O3216" s="17"/>
      <c r="P3216" s="17"/>
    </row>
    <row r="3217" spans="1:16" x14ac:dyDescent="0.3">
      <c r="A3217" s="17"/>
      <c r="B3217" s="17"/>
      <c r="C3217" s="17"/>
      <c r="D3217" s="17"/>
      <c r="E3217" s="17"/>
      <c r="F3217" s="17"/>
      <c r="G3217" s="17"/>
      <c r="H3217" s="17"/>
      <c r="I3217" s="17"/>
      <c r="J3217" s="17"/>
      <c r="K3217" s="17"/>
      <c r="L3217" s="17"/>
      <c r="M3217" s="17"/>
      <c r="N3217" s="17"/>
      <c r="O3217" s="17"/>
      <c r="P3217" s="17"/>
    </row>
    <row r="3218" spans="1:16" x14ac:dyDescent="0.3">
      <c r="A3218" s="17"/>
      <c r="B3218" s="17"/>
      <c r="C3218" s="17"/>
      <c r="D3218" s="17"/>
      <c r="E3218" s="17"/>
      <c r="F3218" s="17"/>
      <c r="G3218" s="17"/>
      <c r="H3218" s="17"/>
      <c r="I3218" s="17"/>
      <c r="J3218" s="17"/>
      <c r="K3218" s="17"/>
      <c r="L3218" s="17"/>
      <c r="M3218" s="17"/>
      <c r="N3218" s="17"/>
      <c r="O3218" s="17"/>
      <c r="P3218" s="17"/>
    </row>
    <row r="3219" spans="1:16" x14ac:dyDescent="0.3">
      <c r="A3219" s="17"/>
      <c r="B3219" s="17"/>
      <c r="C3219" s="17"/>
      <c r="D3219" s="17"/>
      <c r="E3219" s="17"/>
      <c r="F3219" s="17"/>
      <c r="G3219" s="17"/>
      <c r="H3219" s="17"/>
      <c r="I3219" s="17"/>
      <c r="J3219" s="17"/>
      <c r="K3219" s="17"/>
      <c r="L3219" s="17"/>
      <c r="M3219" s="17"/>
      <c r="N3219" s="17"/>
      <c r="O3219" s="17"/>
      <c r="P3219" s="17"/>
    </row>
    <row r="3220" spans="1:16" x14ac:dyDescent="0.3">
      <c r="A3220" s="17"/>
      <c r="B3220" s="17"/>
      <c r="C3220" s="17"/>
      <c r="D3220" s="17"/>
      <c r="E3220" s="17"/>
      <c r="F3220" s="17"/>
      <c r="G3220" s="17"/>
      <c r="H3220" s="17"/>
      <c r="I3220" s="17"/>
      <c r="J3220" s="17"/>
      <c r="K3220" s="17"/>
      <c r="L3220" s="17"/>
      <c r="M3220" s="17"/>
      <c r="N3220" s="17"/>
      <c r="O3220" s="17"/>
      <c r="P3220" s="17"/>
    </row>
    <row r="3221" spans="1:16" x14ac:dyDescent="0.3">
      <c r="A3221" s="17"/>
      <c r="B3221" s="17"/>
      <c r="C3221" s="17"/>
      <c r="D3221" s="17"/>
      <c r="E3221" s="17"/>
      <c r="F3221" s="17"/>
      <c r="G3221" s="17"/>
      <c r="H3221" s="17"/>
      <c r="I3221" s="17"/>
      <c r="J3221" s="17"/>
      <c r="K3221" s="17"/>
      <c r="L3221" s="17"/>
      <c r="M3221" s="17"/>
      <c r="N3221" s="17"/>
      <c r="O3221" s="17"/>
      <c r="P3221" s="17"/>
    </row>
    <row r="3222" spans="1:16" x14ac:dyDescent="0.3">
      <c r="A3222" s="17"/>
      <c r="B3222" s="17"/>
      <c r="C3222" s="17"/>
      <c r="D3222" s="17"/>
      <c r="E3222" s="17"/>
      <c r="F3222" s="17"/>
      <c r="G3222" s="17"/>
      <c r="H3222" s="17"/>
      <c r="I3222" s="17"/>
      <c r="J3222" s="17"/>
      <c r="K3222" s="17"/>
      <c r="L3222" s="17"/>
      <c r="M3222" s="17"/>
      <c r="N3222" s="17"/>
      <c r="O3222" s="17"/>
      <c r="P3222" s="17"/>
    </row>
    <row r="3223" spans="1:16" x14ac:dyDescent="0.3">
      <c r="A3223" s="17"/>
      <c r="B3223" s="17"/>
      <c r="C3223" s="17"/>
      <c r="D3223" s="17"/>
      <c r="E3223" s="17"/>
      <c r="F3223" s="17"/>
      <c r="G3223" s="17"/>
      <c r="H3223" s="17"/>
      <c r="I3223" s="17"/>
      <c r="J3223" s="17"/>
      <c r="K3223" s="17"/>
      <c r="L3223" s="17"/>
      <c r="M3223" s="17"/>
      <c r="N3223" s="17"/>
      <c r="O3223" s="17"/>
      <c r="P3223" s="17"/>
    </row>
    <row r="3224" spans="1:16" x14ac:dyDescent="0.3">
      <c r="A3224" s="17"/>
      <c r="B3224" s="17"/>
      <c r="C3224" s="17"/>
      <c r="D3224" s="17"/>
      <c r="E3224" s="17"/>
      <c r="F3224" s="17"/>
      <c r="G3224" s="17"/>
      <c r="H3224" s="17"/>
      <c r="I3224" s="17"/>
      <c r="J3224" s="17"/>
      <c r="K3224" s="17"/>
      <c r="L3224" s="17"/>
      <c r="M3224" s="17"/>
      <c r="N3224" s="17"/>
      <c r="O3224" s="17"/>
      <c r="P3224" s="17"/>
    </row>
    <row r="3225" spans="1:16" x14ac:dyDescent="0.3">
      <c r="A3225" s="17"/>
      <c r="B3225" s="17"/>
      <c r="C3225" s="17"/>
      <c r="D3225" s="17"/>
      <c r="E3225" s="17"/>
      <c r="F3225" s="17"/>
      <c r="G3225" s="17"/>
      <c r="H3225" s="17"/>
      <c r="I3225" s="17"/>
      <c r="J3225" s="17"/>
      <c r="K3225" s="17"/>
      <c r="L3225" s="17"/>
      <c r="M3225" s="17"/>
      <c r="N3225" s="17"/>
      <c r="O3225" s="17"/>
      <c r="P3225" s="17"/>
    </row>
    <row r="3226" spans="1:16" x14ac:dyDescent="0.3">
      <c r="A3226" s="17"/>
      <c r="B3226" s="17"/>
      <c r="C3226" s="17"/>
      <c r="D3226" s="17"/>
      <c r="E3226" s="17"/>
      <c r="F3226" s="17"/>
      <c r="G3226" s="17"/>
      <c r="H3226" s="17"/>
      <c r="I3226" s="17"/>
      <c r="J3226" s="17"/>
      <c r="K3226" s="17"/>
      <c r="L3226" s="17"/>
      <c r="M3226" s="17"/>
      <c r="N3226" s="17"/>
      <c r="O3226" s="17"/>
      <c r="P3226" s="17"/>
    </row>
    <row r="3227" spans="1:16" x14ac:dyDescent="0.3">
      <c r="A3227" s="17"/>
      <c r="B3227" s="17"/>
      <c r="C3227" s="17"/>
      <c r="D3227" s="17"/>
      <c r="E3227" s="17"/>
      <c r="F3227" s="17"/>
      <c r="G3227" s="17"/>
      <c r="H3227" s="17"/>
      <c r="I3227" s="17"/>
      <c r="J3227" s="17"/>
      <c r="K3227" s="17"/>
      <c r="L3227" s="17"/>
      <c r="M3227" s="17"/>
      <c r="N3227" s="17"/>
      <c r="O3227" s="17"/>
      <c r="P3227" s="17"/>
    </row>
    <row r="3228" spans="1:16" x14ac:dyDescent="0.3">
      <c r="A3228" s="17"/>
      <c r="B3228" s="17"/>
      <c r="C3228" s="17"/>
      <c r="D3228" s="17"/>
      <c r="E3228" s="17"/>
      <c r="F3228" s="17"/>
      <c r="G3228" s="17"/>
      <c r="H3228" s="17"/>
      <c r="I3228" s="17"/>
      <c r="J3228" s="17"/>
      <c r="K3228" s="17"/>
      <c r="L3228" s="17"/>
      <c r="M3228" s="17"/>
      <c r="N3228" s="17"/>
      <c r="O3228" s="17"/>
      <c r="P3228" s="17"/>
    </row>
    <row r="3229" spans="1:16" x14ac:dyDescent="0.3">
      <c r="A3229" s="17"/>
      <c r="B3229" s="17"/>
      <c r="C3229" s="17"/>
      <c r="D3229" s="17"/>
      <c r="E3229" s="17"/>
      <c r="F3229" s="17"/>
      <c r="G3229" s="17"/>
      <c r="H3229" s="17"/>
      <c r="I3229" s="17"/>
      <c r="J3229" s="17"/>
      <c r="K3229" s="17"/>
      <c r="L3229" s="17"/>
      <c r="M3229" s="17"/>
      <c r="N3229" s="17"/>
      <c r="O3229" s="17"/>
      <c r="P3229" s="17"/>
    </row>
    <row r="3230" spans="1:16" x14ac:dyDescent="0.3">
      <c r="A3230" s="17"/>
      <c r="B3230" s="17"/>
      <c r="C3230" s="17"/>
      <c r="D3230" s="17"/>
      <c r="E3230" s="17"/>
      <c r="F3230" s="17"/>
      <c r="G3230" s="17"/>
      <c r="H3230" s="17"/>
      <c r="I3230" s="17"/>
      <c r="J3230" s="17"/>
      <c r="K3230" s="17"/>
      <c r="L3230" s="17"/>
      <c r="M3230" s="17"/>
      <c r="N3230" s="17"/>
      <c r="O3230" s="17"/>
      <c r="P3230" s="17"/>
    </row>
    <row r="3231" spans="1:16" x14ac:dyDescent="0.3">
      <c r="A3231" s="17"/>
      <c r="B3231" s="17"/>
      <c r="C3231" s="17"/>
      <c r="D3231" s="17"/>
      <c r="E3231" s="17"/>
      <c r="F3231" s="17"/>
      <c r="G3231" s="17"/>
      <c r="H3231" s="17"/>
      <c r="I3231" s="17"/>
      <c r="J3231" s="17"/>
      <c r="K3231" s="17"/>
      <c r="L3231" s="17"/>
      <c r="M3231" s="17"/>
      <c r="N3231" s="17"/>
      <c r="O3231" s="17"/>
      <c r="P3231" s="17"/>
    </row>
    <row r="3232" spans="1:16" x14ac:dyDescent="0.3">
      <c r="A3232" s="17"/>
      <c r="B3232" s="17"/>
      <c r="C3232" s="17"/>
      <c r="D3232" s="17"/>
      <c r="E3232" s="17"/>
      <c r="F3232" s="17"/>
      <c r="G3232" s="17"/>
      <c r="H3232" s="17"/>
      <c r="I3232" s="17"/>
      <c r="J3232" s="17"/>
      <c r="K3232" s="17"/>
      <c r="L3232" s="17"/>
      <c r="M3232" s="17"/>
      <c r="N3232" s="17"/>
      <c r="O3232" s="17"/>
      <c r="P3232" s="17"/>
    </row>
    <row r="3233" spans="1:16" x14ac:dyDescent="0.3">
      <c r="A3233" s="17"/>
      <c r="B3233" s="17"/>
      <c r="C3233" s="17"/>
      <c r="D3233" s="17"/>
      <c r="E3233" s="17"/>
      <c r="F3233" s="17"/>
      <c r="G3233" s="17"/>
      <c r="H3233" s="17"/>
      <c r="I3233" s="17"/>
      <c r="J3233" s="17"/>
      <c r="K3233" s="17"/>
      <c r="L3233" s="17"/>
      <c r="M3233" s="17"/>
      <c r="N3233" s="17"/>
      <c r="O3233" s="17"/>
      <c r="P3233" s="17"/>
    </row>
    <row r="3234" spans="1:16" x14ac:dyDescent="0.3">
      <c r="A3234" s="17"/>
      <c r="B3234" s="17"/>
      <c r="C3234" s="17"/>
      <c r="D3234" s="17"/>
      <c r="E3234" s="17"/>
      <c r="F3234" s="17"/>
      <c r="G3234" s="17"/>
      <c r="H3234" s="17"/>
      <c r="I3234" s="17"/>
      <c r="J3234" s="17"/>
      <c r="K3234" s="17"/>
      <c r="L3234" s="17"/>
      <c r="M3234" s="17"/>
      <c r="N3234" s="17"/>
      <c r="O3234" s="17"/>
      <c r="P3234" s="17"/>
    </row>
    <row r="3235" spans="1:16" x14ac:dyDescent="0.3">
      <c r="A3235" s="17"/>
      <c r="B3235" s="17"/>
      <c r="C3235" s="17"/>
      <c r="D3235" s="17"/>
      <c r="E3235" s="17"/>
      <c r="F3235" s="17"/>
      <c r="G3235" s="17"/>
      <c r="H3235" s="17"/>
      <c r="I3235" s="17"/>
      <c r="J3235" s="17"/>
      <c r="K3235" s="17"/>
      <c r="L3235" s="17"/>
      <c r="M3235" s="17"/>
      <c r="N3235" s="17"/>
      <c r="O3235" s="17"/>
      <c r="P3235" s="17"/>
    </row>
    <row r="3236" spans="1:16" x14ac:dyDescent="0.3">
      <c r="A3236" s="17"/>
      <c r="B3236" s="17"/>
      <c r="C3236" s="17"/>
      <c r="D3236" s="17"/>
      <c r="E3236" s="17"/>
      <c r="F3236" s="17"/>
      <c r="G3236" s="17"/>
      <c r="H3236" s="17"/>
      <c r="I3236" s="17"/>
      <c r="J3236" s="17"/>
      <c r="K3236" s="17"/>
      <c r="L3236" s="17"/>
      <c r="M3236" s="17"/>
      <c r="N3236" s="17"/>
      <c r="O3236" s="17"/>
      <c r="P3236" s="17"/>
    </row>
    <row r="3237" spans="1:16" x14ac:dyDescent="0.3">
      <c r="A3237" s="17"/>
      <c r="B3237" s="17"/>
      <c r="C3237" s="17"/>
      <c r="D3237" s="17"/>
      <c r="E3237" s="17"/>
      <c r="F3237" s="17"/>
      <c r="G3237" s="17"/>
      <c r="H3237" s="17"/>
      <c r="I3237" s="17"/>
      <c r="J3237" s="17"/>
      <c r="K3237" s="17"/>
      <c r="L3237" s="17"/>
      <c r="M3237" s="17"/>
      <c r="N3237" s="17"/>
      <c r="O3237" s="17"/>
      <c r="P3237" s="17"/>
    </row>
    <row r="3238" spans="1:16" x14ac:dyDescent="0.3">
      <c r="A3238" s="17"/>
      <c r="B3238" s="17"/>
      <c r="C3238" s="17"/>
      <c r="D3238" s="17"/>
      <c r="E3238" s="17"/>
      <c r="F3238" s="17"/>
      <c r="G3238" s="17"/>
      <c r="H3238" s="17"/>
      <c r="I3238" s="17"/>
      <c r="J3238" s="17"/>
      <c r="K3238" s="17"/>
      <c r="L3238" s="17"/>
      <c r="M3238" s="17"/>
      <c r="N3238" s="17"/>
      <c r="O3238" s="17"/>
      <c r="P3238" s="17"/>
    </row>
    <row r="3239" spans="1:16" x14ac:dyDescent="0.3">
      <c r="A3239" s="17"/>
      <c r="B3239" s="17"/>
      <c r="C3239" s="17"/>
      <c r="D3239" s="17"/>
      <c r="E3239" s="17"/>
      <c r="F3239" s="17"/>
      <c r="G3239" s="17"/>
      <c r="H3239" s="17"/>
      <c r="I3239" s="17"/>
      <c r="J3239" s="17"/>
      <c r="K3239" s="17"/>
      <c r="L3239" s="17"/>
      <c r="M3239" s="17"/>
      <c r="N3239" s="17"/>
      <c r="O3239" s="17"/>
      <c r="P3239" s="17"/>
    </row>
    <row r="3240" spans="1:16" x14ac:dyDescent="0.3">
      <c r="A3240" s="17"/>
      <c r="B3240" s="17"/>
      <c r="C3240" s="17"/>
      <c r="D3240" s="17"/>
      <c r="E3240" s="17"/>
      <c r="F3240" s="17"/>
      <c r="G3240" s="17"/>
      <c r="H3240" s="17"/>
      <c r="I3240" s="17"/>
      <c r="J3240" s="17"/>
      <c r="K3240" s="17"/>
      <c r="L3240" s="17"/>
      <c r="M3240" s="17"/>
      <c r="N3240" s="17"/>
      <c r="O3240" s="17"/>
      <c r="P3240" s="17"/>
    </row>
    <row r="3241" spans="1:16" x14ac:dyDescent="0.3">
      <c r="A3241" s="17"/>
      <c r="B3241" s="17"/>
      <c r="C3241" s="17"/>
      <c r="D3241" s="17"/>
      <c r="E3241" s="17"/>
      <c r="F3241" s="17"/>
      <c r="G3241" s="17"/>
      <c r="H3241" s="17"/>
      <c r="I3241" s="17"/>
      <c r="J3241" s="17"/>
      <c r="K3241" s="17"/>
      <c r="L3241" s="17"/>
      <c r="M3241" s="17"/>
      <c r="N3241" s="17"/>
      <c r="O3241" s="17"/>
      <c r="P3241" s="17"/>
    </row>
    <row r="3242" spans="1:16" x14ac:dyDescent="0.3">
      <c r="A3242" s="17"/>
      <c r="B3242" s="17"/>
      <c r="C3242" s="17"/>
      <c r="D3242" s="17"/>
      <c r="E3242" s="17"/>
      <c r="F3242" s="17"/>
      <c r="G3242" s="17"/>
      <c r="H3242" s="17"/>
      <c r="I3242" s="17"/>
      <c r="J3242" s="17"/>
      <c r="K3242" s="17"/>
      <c r="L3242" s="17"/>
      <c r="M3242" s="17"/>
      <c r="N3242" s="17"/>
      <c r="O3242" s="17"/>
      <c r="P3242" s="17"/>
    </row>
    <row r="3243" spans="1:16" x14ac:dyDescent="0.3">
      <c r="A3243" s="17"/>
      <c r="B3243" s="17"/>
      <c r="C3243" s="17"/>
      <c r="D3243" s="17"/>
      <c r="E3243" s="17"/>
      <c r="F3243" s="17"/>
      <c r="G3243" s="17"/>
      <c r="H3243" s="17"/>
      <c r="I3243" s="17"/>
      <c r="J3243" s="17"/>
      <c r="K3243" s="17"/>
      <c r="L3243" s="17"/>
      <c r="M3243" s="17"/>
      <c r="N3243" s="17"/>
      <c r="O3243" s="17"/>
      <c r="P3243" s="17"/>
    </row>
    <row r="3244" spans="1:16" x14ac:dyDescent="0.3">
      <c r="A3244" s="17"/>
      <c r="B3244" s="17"/>
      <c r="C3244" s="17"/>
      <c r="D3244" s="17"/>
      <c r="E3244" s="17"/>
      <c r="F3244" s="17"/>
      <c r="G3244" s="17"/>
      <c r="H3244" s="17"/>
      <c r="I3244" s="17"/>
      <c r="J3244" s="17"/>
      <c r="K3244" s="17"/>
      <c r="L3244" s="17"/>
      <c r="M3244" s="17"/>
      <c r="N3244" s="17"/>
      <c r="O3244" s="17"/>
      <c r="P3244" s="17"/>
    </row>
    <row r="3245" spans="1:16" x14ac:dyDescent="0.3">
      <c r="A3245" s="17"/>
      <c r="B3245" s="17"/>
      <c r="C3245" s="17"/>
      <c r="D3245" s="17"/>
      <c r="E3245" s="17"/>
      <c r="F3245" s="17"/>
      <c r="G3245" s="17"/>
      <c r="H3245" s="17"/>
      <c r="I3245" s="17"/>
      <c r="J3245" s="17"/>
      <c r="K3245" s="17"/>
      <c r="L3245" s="17"/>
      <c r="M3245" s="17"/>
      <c r="N3245" s="17"/>
      <c r="O3245" s="17"/>
      <c r="P3245" s="17"/>
    </row>
    <row r="3246" spans="1:16" x14ac:dyDescent="0.3">
      <c r="A3246" s="17"/>
      <c r="B3246" s="17"/>
      <c r="C3246" s="17"/>
      <c r="D3246" s="17"/>
      <c r="E3246" s="17"/>
      <c r="F3246" s="17"/>
      <c r="G3246" s="17"/>
      <c r="H3246" s="17"/>
      <c r="I3246" s="17"/>
      <c r="J3246" s="17"/>
      <c r="K3246" s="17"/>
      <c r="L3246" s="17"/>
      <c r="M3246" s="17"/>
      <c r="N3246" s="17"/>
      <c r="O3246" s="17"/>
      <c r="P3246" s="17"/>
    </row>
    <row r="3247" spans="1:16" x14ac:dyDescent="0.3">
      <c r="A3247" s="17"/>
      <c r="B3247" s="17"/>
      <c r="C3247" s="17"/>
      <c r="D3247" s="17"/>
      <c r="E3247" s="17"/>
      <c r="F3247" s="17"/>
      <c r="G3247" s="17"/>
      <c r="H3247" s="17"/>
      <c r="I3247" s="17"/>
      <c r="J3247" s="17"/>
      <c r="K3247" s="17"/>
      <c r="L3247" s="17"/>
      <c r="M3247" s="17"/>
      <c r="N3247" s="17"/>
      <c r="O3247" s="17"/>
      <c r="P3247" s="17"/>
    </row>
    <row r="3248" spans="1:16" x14ac:dyDescent="0.3">
      <c r="A3248" s="17"/>
      <c r="B3248" s="17"/>
      <c r="C3248" s="17"/>
      <c r="D3248" s="17"/>
      <c r="E3248" s="17"/>
      <c r="F3248" s="17"/>
      <c r="G3248" s="17"/>
      <c r="H3248" s="17"/>
      <c r="I3248" s="17"/>
      <c r="J3248" s="17"/>
      <c r="K3248" s="17"/>
      <c r="L3248" s="17"/>
      <c r="M3248" s="17"/>
      <c r="N3248" s="17"/>
      <c r="O3248" s="17"/>
      <c r="P3248" s="17"/>
    </row>
    <row r="3249" spans="1:16" x14ac:dyDescent="0.3">
      <c r="A3249" s="17"/>
      <c r="B3249" s="17"/>
      <c r="C3249" s="17"/>
      <c r="D3249" s="17"/>
      <c r="E3249" s="17"/>
      <c r="F3249" s="17"/>
      <c r="G3249" s="17"/>
      <c r="H3249" s="17"/>
      <c r="I3249" s="17"/>
      <c r="J3249" s="17"/>
      <c r="K3249" s="17"/>
      <c r="L3249" s="17"/>
      <c r="M3249" s="17"/>
      <c r="N3249" s="17"/>
      <c r="O3249" s="17"/>
      <c r="P3249" s="17"/>
    </row>
    <row r="3250" spans="1:16" x14ac:dyDescent="0.3">
      <c r="A3250" s="17"/>
      <c r="B3250" s="17"/>
      <c r="C3250" s="17"/>
      <c r="D3250" s="17"/>
      <c r="E3250" s="17"/>
      <c r="F3250" s="17"/>
      <c r="G3250" s="17"/>
      <c r="H3250" s="17"/>
      <c r="I3250" s="17"/>
      <c r="J3250" s="17"/>
      <c r="K3250" s="17"/>
      <c r="L3250" s="17"/>
      <c r="M3250" s="17"/>
      <c r="N3250" s="17"/>
      <c r="O3250" s="17"/>
      <c r="P3250" s="17"/>
    </row>
    <row r="3251" spans="1:16" x14ac:dyDescent="0.3">
      <c r="A3251" s="17"/>
      <c r="B3251" s="17"/>
      <c r="C3251" s="17"/>
      <c r="D3251" s="17"/>
      <c r="E3251" s="17"/>
      <c r="F3251" s="17"/>
      <c r="G3251" s="17"/>
      <c r="H3251" s="17"/>
      <c r="I3251" s="17"/>
      <c r="J3251" s="17"/>
      <c r="K3251" s="17"/>
      <c r="L3251" s="17"/>
      <c r="M3251" s="17"/>
      <c r="N3251" s="17"/>
      <c r="O3251" s="17"/>
      <c r="P3251" s="17"/>
    </row>
    <row r="3252" spans="1:16" x14ac:dyDescent="0.3">
      <c r="A3252" s="17"/>
      <c r="B3252" s="17"/>
      <c r="C3252" s="17"/>
      <c r="D3252" s="17"/>
      <c r="E3252" s="17"/>
      <c r="F3252" s="17"/>
      <c r="G3252" s="17"/>
      <c r="H3252" s="17"/>
      <c r="I3252" s="17"/>
      <c r="J3252" s="17"/>
      <c r="K3252" s="17"/>
      <c r="L3252" s="17"/>
      <c r="M3252" s="17"/>
      <c r="N3252" s="17"/>
      <c r="O3252" s="17"/>
      <c r="P3252" s="17"/>
    </row>
    <row r="3253" spans="1:16" x14ac:dyDescent="0.3">
      <c r="A3253" s="17"/>
      <c r="B3253" s="17"/>
      <c r="C3253" s="17"/>
      <c r="D3253" s="17"/>
      <c r="E3253" s="17"/>
      <c r="F3253" s="17"/>
      <c r="G3253" s="17"/>
      <c r="H3253" s="17"/>
      <c r="I3253" s="17"/>
      <c r="J3253" s="17"/>
      <c r="K3253" s="17"/>
      <c r="L3253" s="17"/>
      <c r="M3253" s="17"/>
      <c r="N3253" s="17"/>
      <c r="O3253" s="17"/>
      <c r="P3253" s="17"/>
    </row>
    <row r="3254" spans="1:16" x14ac:dyDescent="0.3">
      <c r="A3254" s="17"/>
      <c r="B3254" s="17"/>
      <c r="C3254" s="17"/>
      <c r="D3254" s="17"/>
      <c r="E3254" s="17"/>
      <c r="F3254" s="17"/>
      <c r="G3254" s="17"/>
      <c r="H3254" s="17"/>
      <c r="I3254" s="17"/>
      <c r="J3254" s="17"/>
      <c r="K3254" s="17"/>
      <c r="L3254" s="17"/>
      <c r="M3254" s="17"/>
      <c r="N3254" s="17"/>
      <c r="O3254" s="17"/>
      <c r="P3254" s="17"/>
    </row>
    <row r="3255" spans="1:16" x14ac:dyDescent="0.3">
      <c r="A3255" s="17"/>
      <c r="B3255" s="17"/>
      <c r="C3255" s="17"/>
      <c r="D3255" s="17"/>
      <c r="E3255" s="17"/>
      <c r="F3255" s="17"/>
      <c r="G3255" s="17"/>
      <c r="H3255" s="17"/>
      <c r="I3255" s="17"/>
      <c r="J3255" s="17"/>
      <c r="K3255" s="17"/>
      <c r="L3255" s="17"/>
      <c r="M3255" s="17"/>
      <c r="N3255" s="17"/>
      <c r="O3255" s="17"/>
      <c r="P3255" s="17"/>
    </row>
    <row r="3256" spans="1:16" x14ac:dyDescent="0.3">
      <c r="A3256" s="17"/>
      <c r="B3256" s="17"/>
      <c r="C3256" s="17"/>
      <c r="D3256" s="17"/>
      <c r="E3256" s="17"/>
      <c r="F3256" s="17"/>
      <c r="G3256" s="17"/>
      <c r="H3256" s="17"/>
      <c r="I3256" s="17"/>
      <c r="J3256" s="17"/>
      <c r="K3256" s="17"/>
      <c r="L3256" s="17"/>
      <c r="M3256" s="17"/>
      <c r="N3256" s="17"/>
      <c r="O3256" s="17"/>
      <c r="P3256" s="17"/>
    </row>
    <row r="3257" spans="1:16" x14ac:dyDescent="0.3">
      <c r="A3257" s="17"/>
      <c r="B3257" s="17"/>
      <c r="C3257" s="17"/>
      <c r="D3257" s="17"/>
      <c r="E3257" s="17"/>
      <c r="F3257" s="17"/>
      <c r="G3257" s="17"/>
      <c r="H3257" s="17"/>
      <c r="I3257" s="17"/>
      <c r="J3257" s="17"/>
      <c r="K3257" s="17"/>
      <c r="L3257" s="17"/>
      <c r="M3257" s="17"/>
      <c r="N3257" s="17"/>
      <c r="O3257" s="17"/>
      <c r="P3257" s="17"/>
    </row>
    <row r="3258" spans="1:16" x14ac:dyDescent="0.3">
      <c r="A3258" s="17"/>
      <c r="B3258" s="17"/>
      <c r="C3258" s="17"/>
      <c r="D3258" s="17"/>
      <c r="E3258" s="17"/>
      <c r="F3258" s="17"/>
      <c r="G3258" s="17"/>
      <c r="H3258" s="17"/>
      <c r="I3258" s="17"/>
      <c r="J3258" s="17"/>
      <c r="K3258" s="17"/>
      <c r="L3258" s="17"/>
      <c r="M3258" s="17"/>
      <c r="N3258" s="17"/>
      <c r="O3258" s="17"/>
      <c r="P3258" s="17"/>
    </row>
    <row r="3259" spans="1:16" x14ac:dyDescent="0.3">
      <c r="A3259" s="17"/>
      <c r="B3259" s="17"/>
      <c r="C3259" s="17"/>
      <c r="D3259" s="17"/>
      <c r="E3259" s="17"/>
      <c r="F3259" s="17"/>
      <c r="G3259" s="17"/>
      <c r="H3259" s="17"/>
      <c r="I3259" s="17"/>
      <c r="J3259" s="17"/>
      <c r="K3259" s="17"/>
      <c r="L3259" s="17"/>
      <c r="M3259" s="17"/>
      <c r="N3259" s="17"/>
      <c r="O3259" s="17"/>
      <c r="P3259" s="17"/>
    </row>
    <row r="3260" spans="1:16" x14ac:dyDescent="0.3">
      <c r="A3260" s="17"/>
      <c r="B3260" s="17"/>
      <c r="C3260" s="17"/>
      <c r="D3260" s="17"/>
      <c r="E3260" s="17"/>
      <c r="F3260" s="17"/>
      <c r="G3260" s="17"/>
      <c r="H3260" s="17"/>
      <c r="I3260" s="17"/>
      <c r="J3260" s="17"/>
      <c r="K3260" s="17"/>
      <c r="L3260" s="17"/>
      <c r="M3260" s="17"/>
      <c r="N3260" s="17"/>
      <c r="O3260" s="17"/>
      <c r="P3260" s="17"/>
    </row>
    <row r="3261" spans="1:16" x14ac:dyDescent="0.3">
      <c r="A3261" s="17"/>
      <c r="B3261" s="17"/>
      <c r="C3261" s="17"/>
      <c r="D3261" s="17"/>
      <c r="E3261" s="17"/>
      <c r="F3261" s="17"/>
      <c r="G3261" s="17"/>
      <c r="H3261" s="17"/>
      <c r="I3261" s="17"/>
      <c r="J3261" s="17"/>
      <c r="K3261" s="17"/>
      <c r="L3261" s="17"/>
      <c r="M3261" s="17"/>
      <c r="N3261" s="17"/>
      <c r="O3261" s="17"/>
      <c r="P3261" s="17"/>
    </row>
    <row r="3262" spans="1:16" x14ac:dyDescent="0.3">
      <c r="A3262" s="17"/>
      <c r="B3262" s="17"/>
      <c r="C3262" s="17"/>
      <c r="D3262" s="17"/>
      <c r="E3262" s="17"/>
      <c r="F3262" s="17"/>
      <c r="G3262" s="17"/>
      <c r="H3262" s="17"/>
      <c r="I3262" s="17"/>
      <c r="J3262" s="17"/>
      <c r="K3262" s="17"/>
      <c r="L3262" s="17"/>
      <c r="M3262" s="17"/>
      <c r="N3262" s="17"/>
      <c r="O3262" s="17"/>
      <c r="P3262" s="17"/>
    </row>
    <row r="3263" spans="1:16" x14ac:dyDescent="0.3">
      <c r="A3263" s="17"/>
      <c r="B3263" s="17"/>
      <c r="C3263" s="17"/>
      <c r="D3263" s="17"/>
      <c r="E3263" s="17"/>
      <c r="F3263" s="17"/>
      <c r="G3263" s="17"/>
      <c r="H3263" s="17"/>
      <c r="I3263" s="17"/>
      <c r="J3263" s="17"/>
      <c r="K3263" s="17"/>
      <c r="L3263" s="17"/>
      <c r="M3263" s="17"/>
      <c r="N3263" s="17"/>
      <c r="O3263" s="17"/>
      <c r="P3263" s="17"/>
    </row>
    <row r="3264" spans="1:16" x14ac:dyDescent="0.3">
      <c r="A3264" s="17"/>
      <c r="B3264" s="17"/>
      <c r="C3264" s="17"/>
      <c r="D3264" s="17"/>
      <c r="E3264" s="17"/>
      <c r="F3264" s="17"/>
      <c r="G3264" s="17"/>
      <c r="H3264" s="17"/>
      <c r="I3264" s="17"/>
      <c r="J3264" s="17"/>
      <c r="K3264" s="17"/>
      <c r="L3264" s="17"/>
      <c r="M3264" s="17"/>
      <c r="N3264" s="17"/>
      <c r="O3264" s="17"/>
      <c r="P3264" s="17"/>
    </row>
    <row r="3265" spans="1:16" x14ac:dyDescent="0.3">
      <c r="A3265" s="17"/>
      <c r="B3265" s="17"/>
      <c r="C3265" s="17"/>
      <c r="D3265" s="17"/>
      <c r="E3265" s="17"/>
      <c r="F3265" s="17"/>
      <c r="G3265" s="17"/>
      <c r="H3265" s="17"/>
      <c r="I3265" s="17"/>
      <c r="J3265" s="17"/>
      <c r="K3265" s="17"/>
      <c r="L3265" s="17"/>
      <c r="M3265" s="17"/>
      <c r="N3265" s="17"/>
      <c r="O3265" s="17"/>
      <c r="P3265" s="17"/>
    </row>
    <row r="3266" spans="1:16" x14ac:dyDescent="0.3">
      <c r="A3266" s="17"/>
      <c r="B3266" s="17"/>
      <c r="C3266" s="17"/>
      <c r="D3266" s="17"/>
      <c r="E3266" s="17"/>
      <c r="F3266" s="17"/>
      <c r="G3266" s="17"/>
      <c r="H3266" s="17"/>
      <c r="I3266" s="17"/>
      <c r="J3266" s="17"/>
      <c r="K3266" s="17"/>
      <c r="L3266" s="17"/>
      <c r="M3266" s="17"/>
      <c r="N3266" s="17"/>
      <c r="O3266" s="17"/>
      <c r="P3266" s="17"/>
    </row>
    <row r="3267" spans="1:16" x14ac:dyDescent="0.3">
      <c r="A3267" s="17"/>
      <c r="B3267" s="17"/>
      <c r="C3267" s="17"/>
      <c r="D3267" s="17"/>
      <c r="E3267" s="17"/>
      <c r="F3267" s="17"/>
      <c r="G3267" s="17"/>
      <c r="H3267" s="17"/>
      <c r="I3267" s="17"/>
      <c r="J3267" s="17"/>
      <c r="K3267" s="17"/>
      <c r="L3267" s="17"/>
      <c r="M3267" s="17"/>
      <c r="N3267" s="17"/>
      <c r="O3267" s="17"/>
      <c r="P3267" s="17"/>
    </row>
    <row r="3268" spans="1:16" x14ac:dyDescent="0.3">
      <c r="A3268" s="17"/>
      <c r="B3268" s="17"/>
      <c r="C3268" s="17"/>
      <c r="D3268" s="17"/>
      <c r="E3268" s="17"/>
      <c r="F3268" s="17"/>
      <c r="G3268" s="17"/>
      <c r="H3268" s="17"/>
      <c r="I3268" s="17"/>
      <c r="J3268" s="17"/>
      <c r="K3268" s="17"/>
      <c r="L3268" s="17"/>
      <c r="M3268" s="17"/>
      <c r="N3268" s="17"/>
      <c r="O3268" s="17"/>
      <c r="P3268" s="17"/>
    </row>
    <row r="3269" spans="1:16" x14ac:dyDescent="0.3">
      <c r="A3269" s="17"/>
      <c r="B3269" s="17"/>
      <c r="C3269" s="17"/>
      <c r="D3269" s="17"/>
      <c r="E3269" s="17"/>
      <c r="F3269" s="17"/>
      <c r="G3269" s="17"/>
      <c r="H3269" s="17"/>
      <c r="I3269" s="17"/>
      <c r="J3269" s="17"/>
      <c r="K3269" s="17"/>
      <c r="L3269" s="17"/>
      <c r="M3269" s="17"/>
      <c r="N3269" s="17"/>
      <c r="O3269" s="17"/>
      <c r="P3269" s="17"/>
    </row>
    <row r="3270" spans="1:16" x14ac:dyDescent="0.3">
      <c r="A3270" s="17"/>
      <c r="B3270" s="17"/>
      <c r="C3270" s="17"/>
      <c r="D3270" s="17"/>
      <c r="E3270" s="17"/>
      <c r="F3270" s="17"/>
      <c r="G3270" s="17"/>
      <c r="H3270" s="17"/>
      <c r="I3270" s="17"/>
      <c r="J3270" s="17"/>
      <c r="K3270" s="17"/>
      <c r="L3270" s="17"/>
      <c r="M3270" s="17"/>
      <c r="N3270" s="17"/>
      <c r="O3270" s="17"/>
      <c r="P3270" s="17"/>
    </row>
    <row r="3271" spans="1:16" x14ac:dyDescent="0.3">
      <c r="A3271" s="17"/>
      <c r="B3271" s="17"/>
      <c r="C3271" s="17"/>
      <c r="D3271" s="17"/>
      <c r="E3271" s="17"/>
      <c r="F3271" s="17"/>
      <c r="G3271" s="17"/>
      <c r="H3271" s="17"/>
      <c r="I3271" s="17"/>
      <c r="J3271" s="17"/>
      <c r="K3271" s="17"/>
      <c r="L3271" s="17"/>
      <c r="M3271" s="17"/>
      <c r="N3271" s="17"/>
      <c r="O3271" s="17"/>
      <c r="P3271" s="17"/>
    </row>
    <row r="3272" spans="1:16" x14ac:dyDescent="0.3">
      <c r="A3272" s="17"/>
      <c r="B3272" s="17"/>
      <c r="C3272" s="17"/>
      <c r="D3272" s="17"/>
      <c r="E3272" s="17"/>
      <c r="F3272" s="17"/>
      <c r="G3272" s="17"/>
      <c r="H3272" s="17"/>
      <c r="I3272" s="17"/>
      <c r="J3272" s="17"/>
      <c r="K3272" s="17"/>
      <c r="L3272" s="17"/>
      <c r="M3272" s="17"/>
      <c r="N3272" s="17"/>
      <c r="O3272" s="17"/>
      <c r="P3272" s="17"/>
    </row>
    <row r="3273" spans="1:16" x14ac:dyDescent="0.3">
      <c r="A3273" s="17"/>
      <c r="B3273" s="17"/>
      <c r="C3273" s="17"/>
      <c r="D3273" s="17"/>
      <c r="E3273" s="17"/>
      <c r="F3273" s="17"/>
      <c r="G3273" s="17"/>
      <c r="H3273" s="17"/>
      <c r="I3273" s="17"/>
      <c r="J3273" s="17"/>
      <c r="K3273" s="17"/>
      <c r="L3273" s="17"/>
      <c r="M3273" s="17"/>
      <c r="N3273" s="17"/>
      <c r="O3273" s="17"/>
      <c r="P3273" s="17"/>
    </row>
    <row r="3274" spans="1:16" x14ac:dyDescent="0.3">
      <c r="A3274" s="17"/>
      <c r="B3274" s="17"/>
      <c r="C3274" s="17"/>
      <c r="D3274" s="17"/>
      <c r="E3274" s="17"/>
      <c r="F3274" s="17"/>
      <c r="G3274" s="17"/>
      <c r="H3274" s="17"/>
      <c r="I3274" s="17"/>
      <c r="J3274" s="17"/>
      <c r="K3274" s="17"/>
      <c r="L3274" s="17"/>
      <c r="M3274" s="17"/>
      <c r="N3274" s="17"/>
      <c r="O3274" s="17"/>
      <c r="P3274" s="17"/>
    </row>
    <row r="3275" spans="1:16" x14ac:dyDescent="0.3">
      <c r="A3275" s="17"/>
      <c r="B3275" s="17"/>
      <c r="C3275" s="17"/>
      <c r="D3275" s="17"/>
      <c r="E3275" s="17"/>
      <c r="F3275" s="17"/>
      <c r="G3275" s="17"/>
      <c r="H3275" s="17"/>
      <c r="I3275" s="17"/>
      <c r="J3275" s="17"/>
      <c r="K3275" s="17"/>
      <c r="L3275" s="17"/>
      <c r="M3275" s="17"/>
      <c r="N3275" s="17"/>
      <c r="O3275" s="17"/>
      <c r="P3275" s="17"/>
    </row>
    <row r="3276" spans="1:16" x14ac:dyDescent="0.3">
      <c r="A3276" s="17"/>
      <c r="B3276" s="17"/>
      <c r="C3276" s="17"/>
      <c r="D3276" s="17"/>
      <c r="E3276" s="17"/>
      <c r="F3276" s="17"/>
      <c r="G3276" s="17"/>
      <c r="H3276" s="17"/>
      <c r="I3276" s="17"/>
      <c r="J3276" s="17"/>
      <c r="K3276" s="17"/>
      <c r="L3276" s="17"/>
      <c r="M3276" s="17"/>
      <c r="N3276" s="17"/>
      <c r="O3276" s="17"/>
      <c r="P3276" s="17"/>
    </row>
    <row r="3277" spans="1:16" x14ac:dyDescent="0.3">
      <c r="A3277" s="17"/>
      <c r="B3277" s="17"/>
      <c r="C3277" s="17"/>
      <c r="D3277" s="17"/>
      <c r="E3277" s="17"/>
      <c r="F3277" s="17"/>
      <c r="G3277" s="17"/>
      <c r="H3277" s="17"/>
      <c r="I3277" s="17"/>
      <c r="J3277" s="17"/>
      <c r="K3277" s="17"/>
      <c r="L3277" s="17"/>
      <c r="M3277" s="17"/>
      <c r="N3277" s="17"/>
      <c r="O3277" s="17"/>
      <c r="P3277" s="17"/>
    </row>
    <row r="3278" spans="1:16" x14ac:dyDescent="0.3">
      <c r="A3278" s="17"/>
      <c r="B3278" s="17"/>
      <c r="C3278" s="17"/>
      <c r="D3278" s="17"/>
      <c r="E3278" s="17"/>
      <c r="F3278" s="17"/>
      <c r="G3278" s="17"/>
      <c r="H3278" s="17"/>
      <c r="I3278" s="17"/>
      <c r="J3278" s="17"/>
      <c r="K3278" s="17"/>
      <c r="L3278" s="17"/>
      <c r="M3278" s="17"/>
      <c r="N3278" s="17"/>
      <c r="O3278" s="17"/>
      <c r="P3278" s="17"/>
    </row>
    <row r="3279" spans="1:16" x14ac:dyDescent="0.3">
      <c r="A3279" s="17"/>
      <c r="B3279" s="17"/>
      <c r="C3279" s="17"/>
      <c r="D3279" s="17"/>
      <c r="E3279" s="17"/>
      <c r="F3279" s="17"/>
      <c r="G3279" s="17"/>
      <c r="H3279" s="17"/>
      <c r="I3279" s="17"/>
      <c r="J3279" s="17"/>
      <c r="K3279" s="17"/>
      <c r="L3279" s="17"/>
      <c r="M3279" s="17"/>
      <c r="N3279" s="17"/>
      <c r="O3279" s="17"/>
      <c r="P3279" s="17"/>
    </row>
    <row r="3280" spans="1:16" x14ac:dyDescent="0.3">
      <c r="A3280" s="17"/>
      <c r="B3280" s="17"/>
      <c r="C3280" s="17"/>
      <c r="D3280" s="17"/>
      <c r="E3280" s="17"/>
      <c r="F3280" s="17"/>
      <c r="G3280" s="17"/>
      <c r="H3280" s="17"/>
      <c r="I3280" s="17"/>
      <c r="J3280" s="17"/>
      <c r="K3280" s="17"/>
      <c r="L3280" s="17"/>
      <c r="M3280" s="17"/>
      <c r="N3280" s="17"/>
      <c r="O3280" s="17"/>
      <c r="P3280" s="17"/>
    </row>
    <row r="3281" spans="1:16" x14ac:dyDescent="0.3">
      <c r="A3281" s="17"/>
      <c r="B3281" s="17"/>
      <c r="C3281" s="17"/>
      <c r="D3281" s="17"/>
      <c r="E3281" s="17"/>
      <c r="F3281" s="17"/>
      <c r="G3281" s="17"/>
      <c r="H3281" s="17"/>
      <c r="I3281" s="17"/>
      <c r="J3281" s="17"/>
      <c r="K3281" s="17"/>
      <c r="L3281" s="17"/>
      <c r="M3281" s="17"/>
      <c r="N3281" s="17"/>
      <c r="O3281" s="17"/>
      <c r="P3281" s="17"/>
    </row>
    <row r="3282" spans="1:16" x14ac:dyDescent="0.3">
      <c r="A3282" s="17"/>
      <c r="B3282" s="17"/>
      <c r="C3282" s="17"/>
      <c r="D3282" s="17"/>
      <c r="E3282" s="17"/>
      <c r="F3282" s="17"/>
      <c r="G3282" s="17"/>
      <c r="H3282" s="17"/>
      <c r="I3282" s="17"/>
      <c r="J3282" s="17"/>
      <c r="K3282" s="17"/>
      <c r="L3282" s="17"/>
      <c r="M3282" s="17"/>
      <c r="N3282" s="17"/>
      <c r="O3282" s="17"/>
      <c r="P3282" s="17"/>
    </row>
    <row r="3283" spans="1:16" x14ac:dyDescent="0.3">
      <c r="A3283" s="17"/>
      <c r="B3283" s="17"/>
      <c r="C3283" s="17"/>
      <c r="D3283" s="17"/>
      <c r="E3283" s="17"/>
      <c r="F3283" s="17"/>
      <c r="G3283" s="17"/>
      <c r="H3283" s="17"/>
      <c r="I3283" s="17"/>
      <c r="J3283" s="17"/>
      <c r="K3283" s="17"/>
      <c r="L3283" s="17"/>
      <c r="M3283" s="17"/>
      <c r="N3283" s="17"/>
      <c r="O3283" s="17"/>
      <c r="P3283" s="17"/>
    </row>
    <row r="3284" spans="1:16" x14ac:dyDescent="0.3">
      <c r="A3284" s="17"/>
      <c r="B3284" s="17"/>
      <c r="C3284" s="17"/>
      <c r="D3284" s="17"/>
      <c r="E3284" s="17"/>
      <c r="F3284" s="17"/>
      <c r="G3284" s="17"/>
      <c r="H3284" s="17"/>
      <c r="I3284" s="17"/>
      <c r="J3284" s="17"/>
      <c r="K3284" s="17"/>
      <c r="L3284" s="17"/>
      <c r="M3284" s="17"/>
      <c r="N3284" s="17"/>
      <c r="O3284" s="17"/>
      <c r="P3284" s="17"/>
    </row>
    <row r="3285" spans="1:16" x14ac:dyDescent="0.3">
      <c r="A3285" s="17"/>
      <c r="B3285" s="17"/>
      <c r="C3285" s="17"/>
      <c r="D3285" s="17"/>
      <c r="E3285" s="17"/>
      <c r="F3285" s="17"/>
      <c r="G3285" s="17"/>
      <c r="H3285" s="17"/>
      <c r="I3285" s="17"/>
      <c r="J3285" s="17"/>
      <c r="K3285" s="17"/>
      <c r="L3285" s="17"/>
      <c r="M3285" s="17"/>
      <c r="N3285" s="17"/>
      <c r="O3285" s="17"/>
      <c r="P3285" s="17"/>
    </row>
    <row r="3286" spans="1:16" x14ac:dyDescent="0.3">
      <c r="A3286" s="17"/>
      <c r="B3286" s="17"/>
      <c r="C3286" s="17"/>
      <c r="D3286" s="17"/>
      <c r="E3286" s="17"/>
      <c r="F3286" s="17"/>
      <c r="G3286" s="17"/>
      <c r="H3286" s="17"/>
      <c r="I3286" s="17"/>
      <c r="J3286" s="17"/>
      <c r="K3286" s="17"/>
      <c r="L3286" s="17"/>
      <c r="M3286" s="17"/>
      <c r="N3286" s="17"/>
      <c r="O3286" s="17"/>
      <c r="P3286" s="17"/>
    </row>
    <row r="3287" spans="1:16" x14ac:dyDescent="0.3">
      <c r="A3287" s="17"/>
      <c r="B3287" s="17"/>
      <c r="C3287" s="17"/>
      <c r="D3287" s="17"/>
      <c r="E3287" s="17"/>
      <c r="F3287" s="17"/>
      <c r="G3287" s="17"/>
      <c r="H3287" s="17"/>
      <c r="I3287" s="17"/>
      <c r="J3287" s="17"/>
      <c r="K3287" s="17"/>
      <c r="L3287" s="17"/>
      <c r="M3287" s="17"/>
      <c r="N3287" s="17"/>
      <c r="O3287" s="17"/>
      <c r="P3287" s="17"/>
    </row>
    <row r="3288" spans="1:16" x14ac:dyDescent="0.3">
      <c r="A3288" s="17"/>
      <c r="B3288" s="17"/>
      <c r="C3288" s="17"/>
      <c r="D3288" s="17"/>
      <c r="E3288" s="17"/>
      <c r="F3288" s="17"/>
      <c r="G3288" s="17"/>
      <c r="H3288" s="17"/>
      <c r="I3288" s="17"/>
      <c r="J3288" s="17"/>
      <c r="K3288" s="17"/>
      <c r="L3288" s="17"/>
      <c r="M3288" s="17"/>
      <c r="N3288" s="17"/>
      <c r="O3288" s="17"/>
      <c r="P3288" s="17"/>
    </row>
    <row r="3289" spans="1:16" x14ac:dyDescent="0.3">
      <c r="A3289" s="17"/>
      <c r="B3289" s="17"/>
      <c r="C3289" s="17"/>
      <c r="D3289" s="17"/>
      <c r="E3289" s="17"/>
      <c r="F3289" s="17"/>
      <c r="G3289" s="17"/>
      <c r="H3289" s="17"/>
      <c r="I3289" s="17"/>
      <c r="J3289" s="17"/>
      <c r="K3289" s="17"/>
      <c r="L3289" s="17"/>
      <c r="M3289" s="17"/>
      <c r="N3289" s="17"/>
      <c r="O3289" s="17"/>
      <c r="P3289" s="17"/>
    </row>
    <row r="3290" spans="1:16" x14ac:dyDescent="0.3">
      <c r="A3290" s="17"/>
      <c r="B3290" s="17"/>
      <c r="C3290" s="17"/>
      <c r="D3290" s="17"/>
      <c r="E3290" s="17"/>
      <c r="F3290" s="17"/>
      <c r="G3290" s="17"/>
      <c r="H3290" s="17"/>
      <c r="I3290" s="17"/>
      <c r="J3290" s="17"/>
      <c r="K3290" s="17"/>
      <c r="L3290" s="17"/>
      <c r="M3290" s="17"/>
      <c r="N3290" s="17"/>
      <c r="O3290" s="17"/>
      <c r="P3290" s="17"/>
    </row>
    <row r="3291" spans="1:16" x14ac:dyDescent="0.3">
      <c r="A3291" s="17"/>
      <c r="B3291" s="17"/>
      <c r="C3291" s="17"/>
      <c r="D3291" s="17"/>
      <c r="E3291" s="17"/>
      <c r="F3291" s="17"/>
      <c r="G3291" s="17"/>
      <c r="H3291" s="17"/>
      <c r="I3291" s="17"/>
      <c r="J3291" s="17"/>
      <c r="K3291" s="17"/>
      <c r="L3291" s="17"/>
      <c r="M3291" s="17"/>
      <c r="N3291" s="17"/>
      <c r="O3291" s="17"/>
      <c r="P3291" s="17"/>
    </row>
    <row r="3292" spans="1:16" x14ac:dyDescent="0.3">
      <c r="A3292" s="17"/>
      <c r="B3292" s="17"/>
      <c r="C3292" s="17"/>
      <c r="D3292" s="17"/>
      <c r="E3292" s="17"/>
      <c r="F3292" s="17"/>
      <c r="G3292" s="17"/>
      <c r="H3292" s="17"/>
      <c r="I3292" s="17"/>
      <c r="J3292" s="17"/>
      <c r="K3292" s="17"/>
      <c r="L3292" s="17"/>
      <c r="M3292" s="17"/>
      <c r="N3292" s="17"/>
      <c r="O3292" s="17"/>
      <c r="P3292" s="17"/>
    </row>
    <row r="3293" spans="1:16" x14ac:dyDescent="0.3">
      <c r="A3293" s="17"/>
      <c r="B3293" s="17"/>
      <c r="C3293" s="17"/>
      <c r="D3293" s="17"/>
      <c r="E3293" s="17"/>
      <c r="F3293" s="17"/>
      <c r="G3293" s="17"/>
      <c r="H3293" s="17"/>
      <c r="I3293" s="17"/>
      <c r="J3293" s="17"/>
      <c r="K3293" s="17"/>
      <c r="L3293" s="17"/>
      <c r="M3293" s="17"/>
      <c r="N3293" s="17"/>
      <c r="O3293" s="17"/>
      <c r="P3293" s="17"/>
    </row>
    <row r="3294" spans="1:16" x14ac:dyDescent="0.3">
      <c r="A3294" s="17"/>
      <c r="B3294" s="17"/>
      <c r="C3294" s="17"/>
      <c r="D3294" s="17"/>
      <c r="E3294" s="17"/>
      <c r="F3294" s="17"/>
      <c r="G3294" s="17"/>
      <c r="H3294" s="17"/>
      <c r="I3294" s="17"/>
      <c r="J3294" s="17"/>
      <c r="K3294" s="17"/>
      <c r="L3294" s="17"/>
      <c r="M3294" s="17"/>
      <c r="N3294" s="17"/>
      <c r="O3294" s="17"/>
      <c r="P3294" s="17"/>
    </row>
    <row r="3295" spans="1:16" x14ac:dyDescent="0.3">
      <c r="A3295" s="17"/>
      <c r="B3295" s="17"/>
      <c r="C3295" s="17"/>
      <c r="D3295" s="17"/>
      <c r="E3295" s="17"/>
      <c r="F3295" s="17"/>
      <c r="G3295" s="17"/>
      <c r="H3295" s="17"/>
      <c r="I3295" s="17"/>
      <c r="J3295" s="17"/>
      <c r="K3295" s="17"/>
      <c r="L3295" s="17"/>
      <c r="M3295" s="17"/>
      <c r="N3295" s="17"/>
      <c r="O3295" s="17"/>
      <c r="P3295" s="17"/>
    </row>
    <row r="3296" spans="1:16" x14ac:dyDescent="0.3">
      <c r="A3296" s="17"/>
      <c r="B3296" s="17"/>
      <c r="C3296" s="17"/>
      <c r="D3296" s="17"/>
      <c r="E3296" s="17"/>
      <c r="F3296" s="17"/>
      <c r="G3296" s="17"/>
      <c r="H3296" s="17"/>
      <c r="I3296" s="17"/>
      <c r="J3296" s="17"/>
      <c r="K3296" s="17"/>
      <c r="L3296" s="17"/>
      <c r="M3296" s="17"/>
      <c r="N3296" s="17"/>
      <c r="O3296" s="17"/>
      <c r="P3296" s="17"/>
    </row>
    <row r="3297" spans="1:16" x14ac:dyDescent="0.3">
      <c r="A3297" s="17"/>
      <c r="B3297" s="17"/>
      <c r="C3297" s="17"/>
      <c r="D3297" s="17"/>
      <c r="E3297" s="17"/>
      <c r="F3297" s="17"/>
      <c r="G3297" s="17"/>
      <c r="H3297" s="17"/>
      <c r="I3297" s="17"/>
      <c r="J3297" s="17"/>
      <c r="K3297" s="17"/>
      <c r="L3297" s="17"/>
      <c r="M3297" s="17"/>
      <c r="N3297" s="17"/>
      <c r="O3297" s="17"/>
      <c r="P3297" s="17"/>
    </row>
    <row r="3298" spans="1:16" x14ac:dyDescent="0.3">
      <c r="A3298" s="17"/>
      <c r="B3298" s="17"/>
      <c r="C3298" s="17"/>
      <c r="D3298" s="17"/>
      <c r="E3298" s="17"/>
      <c r="F3298" s="17"/>
      <c r="G3298" s="17"/>
      <c r="H3298" s="17"/>
      <c r="I3298" s="17"/>
      <c r="J3298" s="17"/>
      <c r="K3298" s="17"/>
      <c r="L3298" s="17"/>
      <c r="M3298" s="17"/>
      <c r="N3298" s="17"/>
      <c r="O3298" s="17"/>
      <c r="P3298" s="17"/>
    </row>
    <row r="3299" spans="1:16" x14ac:dyDescent="0.3">
      <c r="A3299" s="17"/>
      <c r="B3299" s="17"/>
      <c r="C3299" s="17"/>
      <c r="D3299" s="17"/>
      <c r="E3299" s="17"/>
      <c r="F3299" s="17"/>
      <c r="G3299" s="17"/>
      <c r="H3299" s="17"/>
      <c r="I3299" s="17"/>
      <c r="J3299" s="17"/>
      <c r="K3299" s="17"/>
      <c r="L3299" s="17"/>
      <c r="M3299" s="17"/>
      <c r="N3299" s="17"/>
      <c r="O3299" s="17"/>
      <c r="P3299" s="17"/>
    </row>
    <row r="3300" spans="1:16" x14ac:dyDescent="0.3">
      <c r="A3300" s="17"/>
      <c r="B3300" s="17"/>
      <c r="C3300" s="17"/>
      <c r="D3300" s="17"/>
      <c r="E3300" s="17"/>
      <c r="F3300" s="17"/>
      <c r="G3300" s="17"/>
      <c r="H3300" s="17"/>
      <c r="I3300" s="17"/>
      <c r="J3300" s="17"/>
      <c r="K3300" s="17"/>
      <c r="L3300" s="17"/>
      <c r="M3300" s="17"/>
      <c r="N3300" s="17"/>
      <c r="O3300" s="17"/>
      <c r="P3300" s="17"/>
    </row>
    <row r="3301" spans="1:16" x14ac:dyDescent="0.3">
      <c r="A3301" s="17"/>
      <c r="B3301" s="17"/>
      <c r="C3301" s="17"/>
      <c r="D3301" s="17"/>
      <c r="E3301" s="17"/>
      <c r="F3301" s="17"/>
      <c r="G3301" s="17"/>
      <c r="H3301" s="17"/>
      <c r="I3301" s="17"/>
      <c r="J3301" s="17"/>
      <c r="K3301" s="17"/>
      <c r="L3301" s="17"/>
      <c r="M3301" s="17"/>
      <c r="N3301" s="17"/>
      <c r="O3301" s="17"/>
      <c r="P3301" s="17"/>
    </row>
    <row r="3302" spans="1:16" x14ac:dyDescent="0.3">
      <c r="A3302" s="17"/>
      <c r="B3302" s="17"/>
      <c r="C3302" s="17"/>
      <c r="D3302" s="17"/>
      <c r="E3302" s="17"/>
      <c r="F3302" s="17"/>
      <c r="G3302" s="17"/>
      <c r="H3302" s="17"/>
      <c r="I3302" s="17"/>
      <c r="J3302" s="17"/>
      <c r="K3302" s="17"/>
      <c r="L3302" s="17"/>
      <c r="M3302" s="17"/>
      <c r="N3302" s="17"/>
      <c r="O3302" s="17"/>
      <c r="P3302" s="17"/>
    </row>
    <row r="3303" spans="1:16" x14ac:dyDescent="0.3">
      <c r="A3303" s="17"/>
      <c r="B3303" s="17"/>
      <c r="C3303" s="17"/>
      <c r="D3303" s="17"/>
      <c r="E3303" s="17"/>
      <c r="F3303" s="17"/>
      <c r="G3303" s="17"/>
      <c r="H3303" s="17"/>
      <c r="I3303" s="17"/>
      <c r="J3303" s="17"/>
      <c r="K3303" s="17"/>
      <c r="L3303" s="17"/>
      <c r="M3303" s="17"/>
      <c r="N3303" s="17"/>
      <c r="O3303" s="17"/>
      <c r="P3303" s="17"/>
    </row>
    <row r="3304" spans="1:16" x14ac:dyDescent="0.3">
      <c r="A3304" s="17"/>
      <c r="B3304" s="17"/>
      <c r="C3304" s="17"/>
      <c r="D3304" s="17"/>
      <c r="E3304" s="17"/>
      <c r="F3304" s="17"/>
      <c r="G3304" s="17"/>
      <c r="H3304" s="17"/>
      <c r="I3304" s="17"/>
      <c r="J3304" s="17"/>
      <c r="K3304" s="17"/>
      <c r="L3304" s="17"/>
      <c r="M3304" s="17"/>
      <c r="N3304" s="17"/>
      <c r="O3304" s="17"/>
      <c r="P3304" s="17"/>
    </row>
    <row r="3305" spans="1:16" x14ac:dyDescent="0.3">
      <c r="A3305" s="17"/>
      <c r="B3305" s="17"/>
      <c r="C3305" s="17"/>
      <c r="D3305" s="17"/>
      <c r="E3305" s="17"/>
      <c r="F3305" s="17"/>
      <c r="G3305" s="17"/>
      <c r="H3305" s="17"/>
      <c r="I3305" s="17"/>
      <c r="J3305" s="17"/>
      <c r="K3305" s="17"/>
      <c r="L3305" s="17"/>
      <c r="M3305" s="17"/>
      <c r="N3305" s="17"/>
      <c r="O3305" s="17"/>
      <c r="P3305" s="17"/>
    </row>
    <row r="3306" spans="1:16" x14ac:dyDescent="0.3">
      <c r="A3306" s="17"/>
      <c r="B3306" s="17"/>
      <c r="C3306" s="17"/>
      <c r="D3306" s="17"/>
      <c r="E3306" s="17"/>
      <c r="F3306" s="17"/>
      <c r="G3306" s="17"/>
      <c r="H3306" s="17"/>
      <c r="I3306" s="17"/>
      <c r="J3306" s="17"/>
      <c r="K3306" s="17"/>
      <c r="L3306" s="17"/>
      <c r="M3306" s="17"/>
      <c r="N3306" s="17"/>
      <c r="O3306" s="17"/>
      <c r="P3306" s="17"/>
    </row>
    <row r="3307" spans="1:16" x14ac:dyDescent="0.3">
      <c r="A3307" s="17"/>
      <c r="B3307" s="17"/>
      <c r="C3307" s="17"/>
      <c r="D3307" s="17"/>
      <c r="E3307" s="17"/>
      <c r="F3307" s="17"/>
      <c r="G3307" s="17"/>
      <c r="H3307" s="17"/>
      <c r="I3307" s="17"/>
      <c r="J3307" s="17"/>
      <c r="K3307" s="17"/>
      <c r="L3307" s="17"/>
      <c r="M3307" s="17"/>
      <c r="N3307" s="17"/>
      <c r="O3307" s="17"/>
      <c r="P3307" s="17"/>
    </row>
    <row r="3308" spans="1:16" x14ac:dyDescent="0.3">
      <c r="A3308" s="17"/>
      <c r="B3308" s="17"/>
      <c r="C3308" s="17"/>
      <c r="D3308" s="17"/>
      <c r="E3308" s="17"/>
      <c r="F3308" s="17"/>
      <c r="G3308" s="17"/>
      <c r="H3308" s="17"/>
      <c r="I3308" s="17"/>
      <c r="J3308" s="17"/>
      <c r="K3308" s="17"/>
      <c r="L3308" s="17"/>
      <c r="M3308" s="17"/>
      <c r="N3308" s="17"/>
      <c r="O3308" s="17"/>
      <c r="P3308" s="17"/>
    </row>
    <row r="3309" spans="1:16" x14ac:dyDescent="0.3">
      <c r="A3309" s="17"/>
      <c r="B3309" s="17"/>
      <c r="C3309" s="17"/>
      <c r="D3309" s="17"/>
      <c r="E3309" s="17"/>
      <c r="F3309" s="17"/>
      <c r="G3309" s="17"/>
      <c r="H3309" s="17"/>
      <c r="I3309" s="17"/>
      <c r="J3309" s="17"/>
      <c r="K3309" s="17"/>
      <c r="L3309" s="17"/>
      <c r="M3309" s="17"/>
      <c r="N3309" s="17"/>
      <c r="O3309" s="17"/>
      <c r="P3309" s="17"/>
    </row>
    <row r="3310" spans="1:16" x14ac:dyDescent="0.3">
      <c r="A3310" s="17"/>
      <c r="B3310" s="17"/>
      <c r="C3310" s="17"/>
      <c r="D3310" s="17"/>
      <c r="E3310" s="17"/>
      <c r="F3310" s="17"/>
      <c r="G3310" s="17"/>
      <c r="H3310" s="17"/>
      <c r="I3310" s="17"/>
      <c r="J3310" s="17"/>
      <c r="K3310" s="17"/>
      <c r="L3310" s="17"/>
      <c r="M3310" s="17"/>
      <c r="N3310" s="17"/>
      <c r="O3310" s="17"/>
      <c r="P3310" s="17"/>
    </row>
    <row r="3311" spans="1:16" x14ac:dyDescent="0.3">
      <c r="A3311" s="17"/>
      <c r="B3311" s="17"/>
      <c r="C3311" s="17"/>
      <c r="D3311" s="17"/>
      <c r="E3311" s="17"/>
      <c r="F3311" s="17"/>
      <c r="G3311" s="17"/>
      <c r="H3311" s="17"/>
      <c r="I3311" s="17"/>
      <c r="J3311" s="17"/>
      <c r="K3311" s="17"/>
      <c r="L3311" s="17"/>
      <c r="M3311" s="17"/>
      <c r="N3311" s="17"/>
      <c r="O3311" s="17"/>
      <c r="P3311" s="17"/>
    </row>
    <row r="3312" spans="1:16" x14ac:dyDescent="0.3">
      <c r="A3312" s="17"/>
      <c r="B3312" s="17"/>
      <c r="C3312" s="17"/>
      <c r="D3312" s="17"/>
      <c r="E3312" s="17"/>
      <c r="F3312" s="17"/>
      <c r="G3312" s="17"/>
      <c r="H3312" s="17"/>
      <c r="I3312" s="17"/>
      <c r="J3312" s="17"/>
      <c r="K3312" s="17"/>
      <c r="L3312" s="17"/>
      <c r="M3312" s="17"/>
      <c r="N3312" s="17"/>
      <c r="O3312" s="17"/>
      <c r="P3312" s="17"/>
    </row>
    <row r="3313" spans="1:16" x14ac:dyDescent="0.3">
      <c r="A3313" s="17"/>
      <c r="B3313" s="17"/>
      <c r="C3313" s="17"/>
      <c r="D3313" s="17"/>
      <c r="E3313" s="17"/>
      <c r="F3313" s="17"/>
      <c r="G3313" s="17"/>
      <c r="H3313" s="17"/>
      <c r="I3313" s="17"/>
      <c r="J3313" s="17"/>
      <c r="K3313" s="17"/>
      <c r="L3313" s="17"/>
      <c r="M3313" s="17"/>
      <c r="N3313" s="17"/>
      <c r="O3313" s="17"/>
      <c r="P3313" s="17"/>
    </row>
    <row r="3314" spans="1:16" x14ac:dyDescent="0.3">
      <c r="A3314" s="17"/>
      <c r="B3314" s="17"/>
      <c r="C3314" s="17"/>
      <c r="D3314" s="17"/>
      <c r="E3314" s="17"/>
      <c r="F3314" s="17"/>
      <c r="G3314" s="17"/>
      <c r="H3314" s="17"/>
      <c r="I3314" s="17"/>
      <c r="J3314" s="17"/>
      <c r="K3314" s="17"/>
      <c r="L3314" s="17"/>
      <c r="M3314" s="17"/>
      <c r="N3314" s="17"/>
      <c r="O3314" s="17"/>
      <c r="P3314" s="17"/>
    </row>
    <row r="3315" spans="1:16" x14ac:dyDescent="0.3">
      <c r="A3315" s="17"/>
      <c r="B3315" s="17"/>
      <c r="C3315" s="17"/>
      <c r="D3315" s="17"/>
      <c r="E3315" s="17"/>
      <c r="F3315" s="17"/>
      <c r="G3315" s="17"/>
      <c r="H3315" s="17"/>
      <c r="I3315" s="17"/>
      <c r="J3315" s="17"/>
      <c r="K3315" s="17"/>
      <c r="L3315" s="17"/>
      <c r="M3315" s="17"/>
      <c r="N3315" s="17"/>
      <c r="O3315" s="17"/>
      <c r="P3315" s="17"/>
    </row>
    <row r="3316" spans="1:16" x14ac:dyDescent="0.3">
      <c r="A3316" s="17"/>
      <c r="B3316" s="17"/>
      <c r="C3316" s="17"/>
      <c r="D3316" s="17"/>
      <c r="E3316" s="17"/>
      <c r="F3316" s="17"/>
      <c r="G3316" s="17"/>
      <c r="H3316" s="17"/>
      <c r="I3316" s="17"/>
      <c r="J3316" s="17"/>
      <c r="K3316" s="17"/>
      <c r="L3316" s="17"/>
      <c r="M3316" s="17"/>
      <c r="N3316" s="17"/>
      <c r="O3316" s="17"/>
      <c r="P3316" s="17"/>
    </row>
    <row r="3317" spans="1:16" x14ac:dyDescent="0.3">
      <c r="A3317" s="17"/>
      <c r="B3317" s="17"/>
      <c r="C3317" s="17"/>
      <c r="D3317" s="17"/>
      <c r="E3317" s="17"/>
      <c r="F3317" s="17"/>
      <c r="G3317" s="17"/>
      <c r="H3317" s="17"/>
      <c r="I3317" s="17"/>
      <c r="J3317" s="17"/>
      <c r="K3317" s="17"/>
      <c r="L3317" s="17"/>
      <c r="M3317" s="17"/>
      <c r="N3317" s="17"/>
      <c r="O3317" s="17"/>
      <c r="P3317" s="17"/>
    </row>
    <row r="3318" spans="1:16" x14ac:dyDescent="0.3">
      <c r="A3318" s="17"/>
      <c r="B3318" s="17"/>
      <c r="C3318" s="17"/>
      <c r="D3318" s="17"/>
      <c r="E3318" s="17"/>
      <c r="F3318" s="17"/>
      <c r="G3318" s="17"/>
      <c r="H3318" s="17"/>
      <c r="I3318" s="17"/>
      <c r="J3318" s="17"/>
      <c r="K3318" s="17"/>
      <c r="L3318" s="17"/>
      <c r="M3318" s="17"/>
      <c r="N3318" s="17"/>
      <c r="O3318" s="17"/>
      <c r="P3318" s="17"/>
    </row>
    <row r="3319" spans="1:16" x14ac:dyDescent="0.3">
      <c r="A3319" s="17"/>
      <c r="B3319" s="17"/>
      <c r="C3319" s="17"/>
      <c r="D3319" s="17"/>
      <c r="E3319" s="17"/>
      <c r="F3319" s="17"/>
      <c r="G3319" s="17"/>
      <c r="H3319" s="17"/>
      <c r="I3319" s="17"/>
      <c r="J3319" s="17"/>
      <c r="K3319" s="17"/>
      <c r="L3319" s="17"/>
      <c r="M3319" s="17"/>
      <c r="N3319" s="17"/>
      <c r="O3319" s="17"/>
      <c r="P3319" s="17"/>
    </row>
    <row r="3320" spans="1:16" x14ac:dyDescent="0.3">
      <c r="A3320" s="17"/>
      <c r="B3320" s="17"/>
      <c r="C3320" s="17"/>
      <c r="D3320" s="17"/>
      <c r="E3320" s="17"/>
      <c r="F3320" s="17"/>
      <c r="G3320" s="17"/>
      <c r="H3320" s="17"/>
      <c r="I3320" s="17"/>
      <c r="J3320" s="17"/>
      <c r="K3320" s="17"/>
      <c r="L3320" s="17"/>
      <c r="M3320" s="17"/>
      <c r="N3320" s="17"/>
      <c r="O3320" s="17"/>
      <c r="P3320" s="17"/>
    </row>
    <row r="3321" spans="1:16" x14ac:dyDescent="0.3">
      <c r="A3321" s="17"/>
      <c r="B3321" s="17"/>
      <c r="C3321" s="17"/>
      <c r="D3321" s="17"/>
      <c r="E3321" s="17"/>
      <c r="F3321" s="17"/>
      <c r="G3321" s="17"/>
      <c r="H3321" s="17"/>
      <c r="I3321" s="17"/>
      <c r="J3321" s="17"/>
      <c r="K3321" s="17"/>
      <c r="L3321" s="17"/>
      <c r="M3321" s="17"/>
      <c r="N3321" s="17"/>
      <c r="O3321" s="17"/>
      <c r="P3321" s="17"/>
    </row>
    <row r="3322" spans="1:16" x14ac:dyDescent="0.3">
      <c r="A3322" s="17"/>
      <c r="B3322" s="17"/>
      <c r="C3322" s="17"/>
      <c r="D3322" s="17"/>
      <c r="E3322" s="17"/>
      <c r="F3322" s="17"/>
      <c r="G3322" s="17"/>
      <c r="H3322" s="17"/>
      <c r="I3322" s="17"/>
      <c r="J3322" s="17"/>
      <c r="K3322" s="17"/>
      <c r="L3322" s="17"/>
      <c r="M3322" s="17"/>
      <c r="N3322" s="17"/>
      <c r="O3322" s="17"/>
      <c r="P3322" s="17"/>
    </row>
    <row r="3323" spans="1:16" x14ac:dyDescent="0.3">
      <c r="A3323" s="17"/>
      <c r="B3323" s="17"/>
      <c r="C3323" s="17"/>
      <c r="D3323" s="17"/>
      <c r="E3323" s="17"/>
      <c r="F3323" s="17"/>
      <c r="G3323" s="17"/>
      <c r="H3323" s="17"/>
      <c r="I3323" s="17"/>
      <c r="J3323" s="17"/>
      <c r="K3323" s="17"/>
      <c r="L3323" s="17"/>
      <c r="M3323" s="17"/>
      <c r="N3323" s="17"/>
      <c r="O3323" s="17"/>
      <c r="P3323" s="17"/>
    </row>
    <row r="3324" spans="1:16" x14ac:dyDescent="0.3">
      <c r="A3324" s="17"/>
      <c r="B3324" s="17"/>
      <c r="C3324" s="17"/>
      <c r="D3324" s="17"/>
      <c r="E3324" s="17"/>
      <c r="F3324" s="17"/>
      <c r="G3324" s="17"/>
      <c r="H3324" s="17"/>
      <c r="I3324" s="17"/>
      <c r="J3324" s="17"/>
      <c r="K3324" s="17"/>
      <c r="L3324" s="17"/>
      <c r="M3324" s="17"/>
      <c r="N3324" s="17"/>
      <c r="O3324" s="17"/>
      <c r="P3324" s="17"/>
    </row>
    <row r="3325" spans="1:16" x14ac:dyDescent="0.3">
      <c r="A3325" s="17"/>
      <c r="B3325" s="17"/>
      <c r="C3325" s="17"/>
      <c r="D3325" s="17"/>
      <c r="E3325" s="17"/>
      <c r="F3325" s="17"/>
      <c r="G3325" s="17"/>
      <c r="H3325" s="17"/>
      <c r="I3325" s="17"/>
      <c r="J3325" s="17"/>
      <c r="K3325" s="17"/>
      <c r="L3325" s="17"/>
      <c r="M3325" s="17"/>
      <c r="N3325" s="17"/>
      <c r="O3325" s="17"/>
      <c r="P3325" s="17"/>
    </row>
    <row r="3326" spans="1:16" x14ac:dyDescent="0.3">
      <c r="A3326" s="17"/>
      <c r="B3326" s="17"/>
      <c r="C3326" s="17"/>
      <c r="D3326" s="17"/>
      <c r="E3326" s="17"/>
      <c r="F3326" s="17"/>
      <c r="G3326" s="17"/>
      <c r="H3326" s="17"/>
      <c r="I3326" s="17"/>
      <c r="J3326" s="17"/>
      <c r="K3326" s="17"/>
      <c r="L3326" s="17"/>
      <c r="M3326" s="17"/>
      <c r="N3326" s="17"/>
      <c r="O3326" s="17"/>
      <c r="P3326" s="17"/>
    </row>
    <row r="3327" spans="1:16" x14ac:dyDescent="0.3">
      <c r="A3327" s="17"/>
      <c r="B3327" s="17"/>
      <c r="C3327" s="17"/>
      <c r="D3327" s="17"/>
      <c r="E3327" s="17"/>
      <c r="F3327" s="17"/>
      <c r="G3327" s="17"/>
      <c r="H3327" s="17"/>
      <c r="I3327" s="17"/>
      <c r="J3327" s="17"/>
      <c r="K3327" s="17"/>
      <c r="L3327" s="17"/>
      <c r="M3327" s="17"/>
      <c r="N3327" s="17"/>
      <c r="O3327" s="17"/>
      <c r="P3327" s="17"/>
    </row>
    <row r="3328" spans="1:16" x14ac:dyDescent="0.3">
      <c r="A3328" s="17"/>
      <c r="B3328" s="17"/>
      <c r="C3328" s="17"/>
      <c r="D3328" s="17"/>
      <c r="E3328" s="17"/>
      <c r="F3328" s="17"/>
      <c r="G3328" s="17"/>
      <c r="H3328" s="17"/>
      <c r="I3328" s="17"/>
      <c r="J3328" s="17"/>
      <c r="K3328" s="17"/>
      <c r="L3328" s="17"/>
      <c r="M3328" s="17"/>
      <c r="N3328" s="17"/>
      <c r="O3328" s="17"/>
      <c r="P3328" s="17"/>
    </row>
    <row r="3329" spans="1:16" x14ac:dyDescent="0.3">
      <c r="A3329" s="17"/>
      <c r="B3329" s="17"/>
      <c r="C3329" s="17"/>
      <c r="D3329" s="17"/>
      <c r="E3329" s="17"/>
      <c r="F3329" s="17"/>
      <c r="G3329" s="17"/>
      <c r="H3329" s="17"/>
      <c r="I3329" s="17"/>
      <c r="J3329" s="17"/>
      <c r="K3329" s="17"/>
      <c r="L3329" s="17"/>
      <c r="M3329" s="17"/>
      <c r="N3329" s="17"/>
      <c r="O3329" s="17"/>
      <c r="P3329" s="17"/>
    </row>
    <row r="3330" spans="1:16" x14ac:dyDescent="0.3">
      <c r="A3330" s="17"/>
      <c r="B3330" s="17"/>
      <c r="C3330" s="17"/>
      <c r="D3330" s="17"/>
      <c r="E3330" s="17"/>
      <c r="F3330" s="17"/>
      <c r="G3330" s="17"/>
      <c r="H3330" s="17"/>
      <c r="I3330" s="17"/>
      <c r="J3330" s="17"/>
      <c r="K3330" s="17"/>
      <c r="L3330" s="17"/>
      <c r="M3330" s="17"/>
      <c r="N3330" s="17"/>
      <c r="O3330" s="17"/>
      <c r="P3330" s="17"/>
    </row>
    <row r="3331" spans="1:16" x14ac:dyDescent="0.3">
      <c r="A3331" s="17"/>
      <c r="B3331" s="17"/>
      <c r="C3331" s="17"/>
      <c r="D3331" s="17"/>
      <c r="E3331" s="17"/>
      <c r="F3331" s="17"/>
      <c r="G3331" s="17"/>
      <c r="H3331" s="17"/>
      <c r="I3331" s="17"/>
      <c r="J3331" s="17"/>
      <c r="K3331" s="17"/>
      <c r="L3331" s="17"/>
      <c r="M3331" s="17"/>
      <c r="N3331" s="17"/>
      <c r="O3331" s="17"/>
      <c r="P3331" s="17"/>
    </row>
    <row r="3332" spans="1:16" x14ac:dyDescent="0.3">
      <c r="A3332" s="17"/>
      <c r="B3332" s="17"/>
      <c r="C3332" s="17"/>
      <c r="D3332" s="17"/>
      <c r="E3332" s="17"/>
      <c r="F3332" s="17"/>
      <c r="G3332" s="17"/>
      <c r="H3332" s="17"/>
      <c r="I3332" s="17"/>
      <c r="J3332" s="17"/>
      <c r="K3332" s="17"/>
      <c r="L3332" s="17"/>
      <c r="M3332" s="17"/>
      <c r="N3332" s="17"/>
      <c r="O3332" s="17"/>
      <c r="P3332" s="17"/>
    </row>
    <row r="3333" spans="1:16" x14ac:dyDescent="0.3">
      <c r="A3333" s="17"/>
      <c r="B3333" s="17"/>
      <c r="C3333" s="17"/>
      <c r="D3333" s="17"/>
      <c r="E3333" s="17"/>
      <c r="F3333" s="17"/>
      <c r="G3333" s="17"/>
      <c r="H3333" s="17"/>
      <c r="I3333" s="17"/>
      <c r="J3333" s="17"/>
      <c r="K3333" s="17"/>
      <c r="L3333" s="17"/>
      <c r="M3333" s="17"/>
      <c r="N3333" s="17"/>
      <c r="O3333" s="17"/>
      <c r="P3333" s="17"/>
    </row>
    <row r="3334" spans="1:16" x14ac:dyDescent="0.3">
      <c r="A3334" s="17"/>
      <c r="B3334" s="17"/>
      <c r="C3334" s="17"/>
      <c r="D3334" s="17"/>
      <c r="E3334" s="17"/>
      <c r="F3334" s="17"/>
      <c r="G3334" s="17"/>
      <c r="H3334" s="17"/>
      <c r="I3334" s="17"/>
      <c r="J3334" s="17"/>
      <c r="K3334" s="17"/>
      <c r="L3334" s="17"/>
      <c r="M3334" s="17"/>
      <c r="N3334" s="17"/>
      <c r="O3334" s="17"/>
      <c r="P3334" s="17"/>
    </row>
    <row r="3335" spans="1:16" x14ac:dyDescent="0.3">
      <c r="A3335" s="17"/>
      <c r="B3335" s="17"/>
      <c r="C3335" s="17"/>
      <c r="D3335" s="17"/>
      <c r="E3335" s="17"/>
      <c r="F3335" s="17"/>
      <c r="G3335" s="17"/>
      <c r="H3335" s="17"/>
      <c r="I3335" s="17"/>
      <c r="J3335" s="17"/>
      <c r="K3335" s="17"/>
      <c r="L3335" s="17"/>
      <c r="M3335" s="17"/>
      <c r="N3335" s="17"/>
      <c r="O3335" s="17"/>
      <c r="P3335" s="17"/>
    </row>
    <row r="3336" spans="1:16" x14ac:dyDescent="0.3">
      <c r="A3336" s="17"/>
      <c r="B3336" s="17"/>
      <c r="C3336" s="17"/>
      <c r="D3336" s="17"/>
      <c r="E3336" s="17"/>
      <c r="F3336" s="17"/>
      <c r="G3336" s="17"/>
      <c r="H3336" s="17"/>
      <c r="I3336" s="17"/>
      <c r="J3336" s="17"/>
      <c r="K3336" s="17"/>
      <c r="L3336" s="17"/>
      <c r="M3336" s="17"/>
      <c r="N3336" s="17"/>
      <c r="O3336" s="17"/>
      <c r="P3336" s="17"/>
    </row>
    <row r="3337" spans="1:16" x14ac:dyDescent="0.3">
      <c r="A3337" s="17"/>
      <c r="B3337" s="17"/>
      <c r="C3337" s="17"/>
      <c r="D3337" s="17"/>
      <c r="E3337" s="17"/>
      <c r="F3337" s="17"/>
      <c r="G3337" s="17"/>
      <c r="H3337" s="17"/>
      <c r="I3337" s="17"/>
      <c r="J3337" s="17"/>
      <c r="K3337" s="17"/>
      <c r="L3337" s="17"/>
      <c r="M3337" s="17"/>
      <c r="N3337" s="17"/>
      <c r="O3337" s="17"/>
      <c r="P3337" s="17"/>
    </row>
    <row r="3338" spans="1:16" x14ac:dyDescent="0.3">
      <c r="A3338" s="17"/>
      <c r="B3338" s="17"/>
      <c r="C3338" s="17"/>
      <c r="D3338" s="17"/>
      <c r="E3338" s="17"/>
      <c r="F3338" s="17"/>
      <c r="G3338" s="17"/>
      <c r="H3338" s="17"/>
      <c r="I3338" s="17"/>
      <c r="J3338" s="17"/>
      <c r="K3338" s="17"/>
      <c r="L3338" s="17"/>
      <c r="M3338" s="17"/>
      <c r="N3338" s="17"/>
      <c r="O3338" s="17"/>
      <c r="P3338" s="17"/>
    </row>
    <row r="3339" spans="1:16" x14ac:dyDescent="0.3">
      <c r="A3339" s="17"/>
      <c r="B3339" s="17"/>
      <c r="C3339" s="17"/>
      <c r="D3339" s="17"/>
      <c r="E3339" s="17"/>
      <c r="F3339" s="17"/>
      <c r="G3339" s="17"/>
      <c r="H3339" s="17"/>
      <c r="I3339" s="17"/>
      <c r="J3339" s="17"/>
      <c r="K3339" s="17"/>
      <c r="L3339" s="17"/>
      <c r="M3339" s="17"/>
      <c r="N3339" s="17"/>
      <c r="O3339" s="17"/>
      <c r="P3339" s="17"/>
    </row>
    <row r="3340" spans="1:16" x14ac:dyDescent="0.3">
      <c r="A3340" s="17"/>
      <c r="B3340" s="17"/>
      <c r="C3340" s="17"/>
      <c r="D3340" s="17"/>
      <c r="E3340" s="17"/>
      <c r="F3340" s="17"/>
      <c r="G3340" s="17"/>
      <c r="H3340" s="17"/>
      <c r="I3340" s="17"/>
      <c r="J3340" s="17"/>
      <c r="K3340" s="17"/>
      <c r="L3340" s="17"/>
      <c r="M3340" s="17"/>
      <c r="N3340" s="17"/>
      <c r="O3340" s="17"/>
      <c r="P3340" s="17"/>
    </row>
    <row r="3341" spans="1:16" x14ac:dyDescent="0.3">
      <c r="A3341" s="17"/>
      <c r="B3341" s="17"/>
      <c r="C3341" s="17"/>
      <c r="D3341" s="17"/>
      <c r="E3341" s="17"/>
      <c r="F3341" s="17"/>
      <c r="G3341" s="17"/>
      <c r="H3341" s="17"/>
      <c r="I3341" s="17"/>
      <c r="J3341" s="17"/>
      <c r="K3341" s="17"/>
      <c r="L3341" s="17"/>
      <c r="M3341" s="17"/>
      <c r="N3341" s="17"/>
      <c r="O3341" s="17"/>
      <c r="P3341" s="17"/>
    </row>
    <row r="3342" spans="1:16" x14ac:dyDescent="0.3">
      <c r="A3342" s="17"/>
      <c r="B3342" s="17"/>
      <c r="C3342" s="17"/>
      <c r="D3342" s="17"/>
      <c r="E3342" s="17"/>
      <c r="F3342" s="17"/>
      <c r="G3342" s="17"/>
      <c r="H3342" s="17"/>
      <c r="I3342" s="17"/>
      <c r="J3342" s="17"/>
      <c r="K3342" s="17"/>
      <c r="L3342" s="17"/>
      <c r="M3342" s="17"/>
      <c r="N3342" s="17"/>
      <c r="O3342" s="17"/>
      <c r="P3342" s="17"/>
    </row>
    <row r="3343" spans="1:16" x14ac:dyDescent="0.3">
      <c r="A3343" s="17"/>
      <c r="B3343" s="17"/>
      <c r="C3343" s="17"/>
      <c r="D3343" s="17"/>
      <c r="E3343" s="17"/>
      <c r="F3343" s="17"/>
      <c r="G3343" s="17"/>
      <c r="H3343" s="17"/>
      <c r="I3343" s="17"/>
      <c r="J3343" s="17"/>
      <c r="K3343" s="17"/>
      <c r="L3343" s="17"/>
      <c r="M3343" s="17"/>
      <c r="N3343" s="17"/>
      <c r="O3343" s="17"/>
      <c r="P3343" s="17"/>
    </row>
    <row r="3344" spans="1:16" x14ac:dyDescent="0.3">
      <c r="A3344" s="17"/>
      <c r="B3344" s="17"/>
      <c r="C3344" s="17"/>
      <c r="D3344" s="17"/>
      <c r="E3344" s="17"/>
      <c r="F3344" s="17"/>
      <c r="G3344" s="17"/>
      <c r="H3344" s="17"/>
      <c r="I3344" s="17"/>
      <c r="J3344" s="17"/>
      <c r="K3344" s="17"/>
      <c r="L3344" s="17"/>
      <c r="M3344" s="17"/>
      <c r="N3344" s="17"/>
      <c r="O3344" s="17"/>
      <c r="P3344" s="17"/>
    </row>
    <row r="3345" spans="1:16" x14ac:dyDescent="0.3">
      <c r="A3345" s="17"/>
      <c r="B3345" s="17"/>
      <c r="C3345" s="17"/>
      <c r="D3345" s="17"/>
      <c r="E3345" s="17"/>
      <c r="F3345" s="17"/>
      <c r="G3345" s="17"/>
      <c r="H3345" s="17"/>
      <c r="I3345" s="17"/>
      <c r="J3345" s="17"/>
      <c r="K3345" s="17"/>
      <c r="L3345" s="17"/>
      <c r="M3345" s="17"/>
      <c r="N3345" s="17"/>
      <c r="O3345" s="17"/>
      <c r="P3345" s="17"/>
    </row>
    <row r="3346" spans="1:16" x14ac:dyDescent="0.3">
      <c r="A3346" s="17"/>
      <c r="B3346" s="17"/>
      <c r="C3346" s="17"/>
      <c r="D3346" s="17"/>
      <c r="E3346" s="17"/>
      <c r="F3346" s="17"/>
      <c r="G3346" s="17"/>
      <c r="H3346" s="17"/>
      <c r="I3346" s="17"/>
      <c r="J3346" s="17"/>
      <c r="K3346" s="17"/>
      <c r="L3346" s="17"/>
      <c r="M3346" s="17"/>
      <c r="N3346" s="17"/>
      <c r="O3346" s="17"/>
      <c r="P3346" s="17"/>
    </row>
    <row r="3347" spans="1:16" x14ac:dyDescent="0.3">
      <c r="A3347" s="17"/>
      <c r="B3347" s="17"/>
      <c r="C3347" s="17"/>
      <c r="D3347" s="17"/>
      <c r="E3347" s="17"/>
      <c r="F3347" s="17"/>
      <c r="G3347" s="17"/>
      <c r="H3347" s="17"/>
      <c r="I3347" s="17"/>
      <c r="J3347" s="17"/>
      <c r="K3347" s="17"/>
      <c r="L3347" s="17"/>
      <c r="M3347" s="17"/>
      <c r="N3347" s="17"/>
      <c r="O3347" s="17"/>
      <c r="P3347" s="17"/>
    </row>
    <row r="3348" spans="1:16" x14ac:dyDescent="0.3">
      <c r="A3348" s="17"/>
      <c r="B3348" s="17"/>
      <c r="C3348" s="17"/>
      <c r="D3348" s="17"/>
      <c r="E3348" s="17"/>
      <c r="F3348" s="17"/>
      <c r="G3348" s="17"/>
      <c r="H3348" s="17"/>
      <c r="I3348" s="17"/>
      <c r="J3348" s="17"/>
      <c r="K3348" s="17"/>
      <c r="L3348" s="17"/>
      <c r="M3348" s="17"/>
      <c r="N3348" s="17"/>
      <c r="O3348" s="17"/>
      <c r="P3348" s="17"/>
    </row>
    <row r="3349" spans="1:16" x14ac:dyDescent="0.3">
      <c r="A3349" s="17"/>
      <c r="B3349" s="17"/>
      <c r="C3349" s="17"/>
      <c r="D3349" s="17"/>
      <c r="E3349" s="17"/>
      <c r="F3349" s="17"/>
      <c r="G3349" s="17"/>
      <c r="H3349" s="17"/>
      <c r="I3349" s="17"/>
      <c r="J3349" s="17"/>
      <c r="K3349" s="17"/>
      <c r="L3349" s="17"/>
      <c r="M3349" s="17"/>
      <c r="N3349" s="17"/>
      <c r="O3349" s="17"/>
      <c r="P3349" s="17"/>
    </row>
    <row r="3350" spans="1:16" x14ac:dyDescent="0.3">
      <c r="A3350" s="17"/>
      <c r="B3350" s="17"/>
      <c r="C3350" s="17"/>
      <c r="D3350" s="17"/>
      <c r="E3350" s="17"/>
      <c r="F3350" s="17"/>
      <c r="G3350" s="17"/>
      <c r="H3350" s="17"/>
      <c r="I3350" s="17"/>
      <c r="J3350" s="17"/>
      <c r="K3350" s="17"/>
      <c r="L3350" s="17"/>
      <c r="M3350" s="17"/>
      <c r="N3350" s="17"/>
      <c r="O3350" s="17"/>
      <c r="P3350" s="17"/>
    </row>
    <row r="3351" spans="1:16" x14ac:dyDescent="0.3">
      <c r="A3351" s="17"/>
      <c r="B3351" s="17"/>
      <c r="C3351" s="17"/>
      <c r="D3351" s="17"/>
      <c r="E3351" s="17"/>
      <c r="F3351" s="17"/>
      <c r="G3351" s="17"/>
      <c r="H3351" s="17"/>
      <c r="I3351" s="17"/>
      <c r="J3351" s="17"/>
      <c r="K3351" s="17"/>
      <c r="L3351" s="17"/>
      <c r="M3351" s="17"/>
      <c r="N3351" s="17"/>
      <c r="O3351" s="17"/>
      <c r="P3351" s="17"/>
    </row>
    <row r="3352" spans="1:16" x14ac:dyDescent="0.3">
      <c r="A3352" s="17"/>
      <c r="B3352" s="17"/>
      <c r="C3352" s="17"/>
      <c r="D3352" s="17"/>
      <c r="E3352" s="17"/>
      <c r="F3352" s="17"/>
      <c r="G3352" s="17"/>
      <c r="H3352" s="17"/>
      <c r="I3352" s="17"/>
      <c r="J3352" s="17"/>
      <c r="K3352" s="17"/>
      <c r="L3352" s="17"/>
      <c r="M3352" s="17"/>
      <c r="N3352" s="17"/>
      <c r="O3352" s="17"/>
      <c r="P3352" s="17"/>
    </row>
    <row r="3353" spans="1:16" x14ac:dyDescent="0.3">
      <c r="A3353" s="17"/>
      <c r="B3353" s="17"/>
      <c r="C3353" s="17"/>
      <c r="D3353" s="17"/>
      <c r="E3353" s="17"/>
      <c r="F3353" s="17"/>
      <c r="G3353" s="17"/>
      <c r="H3353" s="17"/>
      <c r="I3353" s="17"/>
      <c r="J3353" s="17"/>
      <c r="K3353" s="17"/>
      <c r="L3353" s="17"/>
      <c r="M3353" s="17"/>
      <c r="N3353" s="17"/>
      <c r="O3353" s="17"/>
      <c r="P3353" s="17"/>
    </row>
    <row r="3354" spans="1:16" x14ac:dyDescent="0.3">
      <c r="A3354" s="17"/>
      <c r="B3354" s="17"/>
      <c r="C3354" s="17"/>
      <c r="D3354" s="17"/>
      <c r="E3354" s="17"/>
      <c r="F3354" s="17"/>
      <c r="G3354" s="17"/>
      <c r="H3354" s="17"/>
      <c r="I3354" s="17"/>
      <c r="J3354" s="17"/>
      <c r="K3354" s="17"/>
      <c r="L3354" s="17"/>
      <c r="M3354" s="17"/>
      <c r="N3354" s="17"/>
      <c r="O3354" s="17"/>
      <c r="P3354" s="17"/>
    </row>
    <row r="3355" spans="1:16" x14ac:dyDescent="0.3">
      <c r="A3355" s="17"/>
      <c r="B3355" s="17"/>
      <c r="C3355" s="17"/>
      <c r="D3355" s="17"/>
      <c r="E3355" s="17"/>
      <c r="F3355" s="17"/>
      <c r="G3355" s="17"/>
      <c r="H3355" s="17"/>
      <c r="I3355" s="17"/>
      <c r="J3355" s="17"/>
      <c r="K3355" s="17"/>
      <c r="L3355" s="17"/>
      <c r="M3355" s="17"/>
      <c r="N3355" s="17"/>
      <c r="O3355" s="17"/>
      <c r="P3355" s="17"/>
    </row>
    <row r="3356" spans="1:16" x14ac:dyDescent="0.3">
      <c r="A3356" s="17"/>
      <c r="B3356" s="17"/>
      <c r="C3356" s="17"/>
      <c r="D3356" s="17"/>
      <c r="E3356" s="17"/>
      <c r="F3356" s="17"/>
      <c r="G3356" s="17"/>
      <c r="H3356" s="17"/>
      <c r="I3356" s="17"/>
      <c r="J3356" s="17"/>
      <c r="K3356" s="17"/>
      <c r="L3356" s="17"/>
      <c r="M3356" s="17"/>
      <c r="N3356" s="17"/>
      <c r="O3356" s="17"/>
      <c r="P3356" s="17"/>
    </row>
    <row r="3357" spans="1:16" x14ac:dyDescent="0.3">
      <c r="A3357" s="17"/>
      <c r="B3357" s="17"/>
      <c r="C3357" s="17"/>
      <c r="D3357" s="17"/>
      <c r="E3357" s="17"/>
      <c r="F3357" s="17"/>
      <c r="G3357" s="17"/>
      <c r="H3357" s="17"/>
      <c r="I3357" s="17"/>
      <c r="J3357" s="17"/>
      <c r="K3357" s="17"/>
      <c r="L3357" s="17"/>
      <c r="M3357" s="17"/>
      <c r="N3357" s="17"/>
      <c r="O3357" s="17"/>
      <c r="P3357" s="17"/>
    </row>
    <row r="3358" spans="1:16" x14ac:dyDescent="0.3">
      <c r="A3358" s="17"/>
      <c r="B3358" s="17"/>
      <c r="C3358" s="17"/>
      <c r="D3358" s="17"/>
      <c r="E3358" s="17"/>
      <c r="F3358" s="17"/>
      <c r="G3358" s="17"/>
      <c r="H3358" s="17"/>
      <c r="I3358" s="17"/>
      <c r="J3358" s="17"/>
      <c r="K3358" s="17"/>
      <c r="L3358" s="17"/>
      <c r="M3358" s="17"/>
      <c r="N3358" s="17"/>
      <c r="O3358" s="17"/>
      <c r="P3358" s="17"/>
    </row>
    <row r="3359" spans="1:16" x14ac:dyDescent="0.3">
      <c r="A3359" s="17"/>
      <c r="B3359" s="17"/>
      <c r="C3359" s="17"/>
      <c r="D3359" s="17"/>
      <c r="E3359" s="17"/>
      <c r="F3359" s="17"/>
      <c r="G3359" s="17"/>
      <c r="H3359" s="17"/>
      <c r="I3359" s="17"/>
      <c r="J3359" s="17"/>
      <c r="K3359" s="17"/>
      <c r="L3359" s="17"/>
      <c r="M3359" s="17"/>
      <c r="N3359" s="17"/>
      <c r="O3359" s="17"/>
      <c r="P3359" s="17"/>
    </row>
    <row r="3360" spans="1:16" x14ac:dyDescent="0.3">
      <c r="A3360" s="17"/>
      <c r="B3360" s="17"/>
      <c r="C3360" s="17"/>
      <c r="D3360" s="17"/>
      <c r="E3360" s="17"/>
      <c r="F3360" s="17"/>
      <c r="G3360" s="17"/>
      <c r="H3360" s="17"/>
      <c r="I3360" s="17"/>
      <c r="J3360" s="17"/>
      <c r="K3360" s="17"/>
      <c r="L3360" s="17"/>
      <c r="M3360" s="17"/>
      <c r="N3360" s="17"/>
      <c r="O3360" s="17"/>
      <c r="P3360" s="17"/>
    </row>
    <row r="3361" spans="1:16" x14ac:dyDescent="0.3">
      <c r="A3361" s="17"/>
      <c r="B3361" s="17"/>
      <c r="C3361" s="17"/>
      <c r="D3361" s="17"/>
      <c r="E3361" s="17"/>
      <c r="F3361" s="17"/>
      <c r="G3361" s="17"/>
      <c r="H3361" s="17"/>
      <c r="I3361" s="17"/>
      <c r="J3361" s="17"/>
      <c r="K3361" s="17"/>
      <c r="L3361" s="17"/>
      <c r="M3361" s="17"/>
      <c r="N3361" s="17"/>
      <c r="O3361" s="17"/>
      <c r="P3361" s="17"/>
    </row>
    <row r="3362" spans="1:16" x14ac:dyDescent="0.3">
      <c r="A3362" s="17"/>
      <c r="B3362" s="17"/>
      <c r="C3362" s="17"/>
      <c r="D3362" s="17"/>
      <c r="E3362" s="17"/>
      <c r="F3362" s="17"/>
      <c r="G3362" s="17"/>
      <c r="H3362" s="17"/>
      <c r="I3362" s="17"/>
      <c r="J3362" s="17"/>
      <c r="K3362" s="17"/>
      <c r="L3362" s="17"/>
      <c r="M3362" s="17"/>
      <c r="N3362" s="17"/>
      <c r="O3362" s="17"/>
      <c r="P3362" s="17"/>
    </row>
    <row r="3363" spans="1:16" x14ac:dyDescent="0.3">
      <c r="A3363" s="17"/>
      <c r="B3363" s="17"/>
      <c r="C3363" s="17"/>
      <c r="D3363" s="17"/>
      <c r="E3363" s="17"/>
      <c r="F3363" s="17"/>
      <c r="G3363" s="17"/>
      <c r="H3363" s="17"/>
      <c r="I3363" s="17"/>
      <c r="J3363" s="17"/>
      <c r="K3363" s="17"/>
      <c r="L3363" s="17"/>
      <c r="M3363" s="17"/>
      <c r="N3363" s="17"/>
      <c r="O3363" s="17"/>
      <c r="P3363" s="17"/>
    </row>
    <row r="3364" spans="1:16" x14ac:dyDescent="0.3">
      <c r="A3364" s="17"/>
      <c r="B3364" s="17"/>
      <c r="C3364" s="17"/>
      <c r="D3364" s="17"/>
      <c r="E3364" s="17"/>
      <c r="F3364" s="17"/>
      <c r="G3364" s="17"/>
      <c r="H3364" s="17"/>
      <c r="I3364" s="17"/>
      <c r="J3364" s="17"/>
      <c r="K3364" s="17"/>
      <c r="L3364" s="17"/>
      <c r="M3364" s="17"/>
      <c r="N3364" s="17"/>
      <c r="O3364" s="17"/>
      <c r="P3364" s="17"/>
    </row>
    <row r="3365" spans="1:16" x14ac:dyDescent="0.3">
      <c r="A3365" s="17"/>
      <c r="B3365" s="17"/>
      <c r="C3365" s="17"/>
      <c r="D3365" s="17"/>
      <c r="E3365" s="17"/>
      <c r="F3365" s="17"/>
      <c r="G3365" s="17"/>
      <c r="H3365" s="17"/>
      <c r="I3365" s="17"/>
      <c r="J3365" s="17"/>
      <c r="K3365" s="17"/>
      <c r="L3365" s="17"/>
      <c r="M3365" s="17"/>
      <c r="N3365" s="17"/>
      <c r="O3365" s="17"/>
      <c r="P3365" s="17"/>
    </row>
    <row r="3366" spans="1:16" x14ac:dyDescent="0.3">
      <c r="A3366" s="17"/>
      <c r="B3366" s="17"/>
      <c r="C3366" s="17"/>
      <c r="D3366" s="17"/>
      <c r="E3366" s="17"/>
      <c r="F3366" s="17"/>
      <c r="G3366" s="17"/>
      <c r="H3366" s="17"/>
      <c r="I3366" s="17"/>
      <c r="J3366" s="17"/>
      <c r="K3366" s="17"/>
      <c r="L3366" s="17"/>
      <c r="M3366" s="17"/>
      <c r="N3366" s="17"/>
      <c r="O3366" s="17"/>
      <c r="P3366" s="17"/>
    </row>
    <row r="3367" spans="1:16" x14ac:dyDescent="0.3">
      <c r="A3367" s="17"/>
      <c r="B3367" s="17"/>
      <c r="C3367" s="17"/>
      <c r="D3367" s="17"/>
      <c r="E3367" s="17"/>
      <c r="F3367" s="17"/>
      <c r="G3367" s="17"/>
      <c r="H3367" s="17"/>
      <c r="I3367" s="17"/>
      <c r="J3367" s="17"/>
      <c r="K3367" s="17"/>
      <c r="L3367" s="17"/>
      <c r="M3367" s="17"/>
      <c r="N3367" s="17"/>
      <c r="O3367" s="17"/>
      <c r="P3367" s="17"/>
    </row>
    <row r="3368" spans="1:16" x14ac:dyDescent="0.3">
      <c r="A3368" s="17"/>
      <c r="B3368" s="17"/>
      <c r="C3368" s="17"/>
      <c r="D3368" s="17"/>
      <c r="E3368" s="17"/>
      <c r="F3368" s="17"/>
      <c r="G3368" s="17"/>
      <c r="H3368" s="17"/>
      <c r="I3368" s="17"/>
      <c r="J3368" s="17"/>
      <c r="K3368" s="17"/>
      <c r="L3368" s="17"/>
      <c r="M3368" s="17"/>
      <c r="N3368" s="17"/>
      <c r="O3368" s="17"/>
      <c r="P3368" s="17"/>
    </row>
    <row r="3369" spans="1:16" x14ac:dyDescent="0.3">
      <c r="A3369" s="17"/>
      <c r="B3369" s="17"/>
      <c r="C3369" s="17"/>
      <c r="D3369" s="17"/>
      <c r="E3369" s="17"/>
      <c r="F3369" s="17"/>
      <c r="G3369" s="17"/>
      <c r="H3369" s="17"/>
      <c r="I3369" s="17"/>
      <c r="J3369" s="17"/>
      <c r="K3369" s="17"/>
      <c r="L3369" s="17"/>
      <c r="M3369" s="17"/>
      <c r="N3369" s="17"/>
      <c r="O3369" s="17"/>
      <c r="P3369" s="17"/>
    </row>
    <row r="3370" spans="1:16" x14ac:dyDescent="0.3">
      <c r="A3370" s="17"/>
      <c r="B3370" s="17"/>
      <c r="C3370" s="17"/>
      <c r="D3370" s="17"/>
      <c r="E3370" s="17"/>
      <c r="F3370" s="17"/>
      <c r="G3370" s="17"/>
      <c r="H3370" s="17"/>
      <c r="I3370" s="17"/>
      <c r="J3370" s="17"/>
      <c r="K3370" s="17"/>
      <c r="L3370" s="17"/>
      <c r="M3370" s="17"/>
      <c r="N3370" s="17"/>
      <c r="O3370" s="17"/>
      <c r="P3370" s="17"/>
    </row>
    <row r="3371" spans="1:16" x14ac:dyDescent="0.3">
      <c r="A3371" s="17"/>
      <c r="B3371" s="17"/>
      <c r="C3371" s="17"/>
      <c r="D3371" s="17"/>
      <c r="E3371" s="17"/>
      <c r="F3371" s="17"/>
      <c r="G3371" s="17"/>
      <c r="H3371" s="17"/>
      <c r="I3371" s="17"/>
      <c r="J3371" s="17"/>
      <c r="K3371" s="17"/>
      <c r="L3371" s="17"/>
      <c r="M3371" s="17"/>
      <c r="N3371" s="17"/>
      <c r="O3371" s="17"/>
      <c r="P3371" s="17"/>
    </row>
    <row r="3372" spans="1:16" x14ac:dyDescent="0.3">
      <c r="A3372" s="17"/>
      <c r="B3372" s="17"/>
      <c r="C3372" s="17"/>
      <c r="D3372" s="17"/>
      <c r="E3372" s="17"/>
      <c r="F3372" s="17"/>
      <c r="G3372" s="17"/>
      <c r="H3372" s="17"/>
      <c r="I3372" s="17"/>
      <c r="J3372" s="17"/>
      <c r="K3372" s="17"/>
      <c r="L3372" s="17"/>
      <c r="M3372" s="17"/>
      <c r="N3372" s="17"/>
      <c r="O3372" s="17"/>
      <c r="P3372" s="17"/>
    </row>
    <row r="3373" spans="1:16" x14ac:dyDescent="0.3">
      <c r="A3373" s="17"/>
      <c r="B3373" s="17"/>
      <c r="C3373" s="17"/>
      <c r="D3373" s="17"/>
      <c r="E3373" s="17"/>
      <c r="F3373" s="17"/>
      <c r="G3373" s="17"/>
      <c r="H3373" s="17"/>
      <c r="I3373" s="17"/>
      <c r="J3373" s="17"/>
      <c r="K3373" s="17"/>
      <c r="L3373" s="17"/>
      <c r="M3373" s="17"/>
      <c r="N3373" s="17"/>
      <c r="O3373" s="17"/>
      <c r="P3373" s="17"/>
    </row>
    <row r="3374" spans="1:16" x14ac:dyDescent="0.3">
      <c r="A3374" s="17"/>
      <c r="B3374" s="17"/>
      <c r="C3374" s="17"/>
      <c r="D3374" s="17"/>
      <c r="E3374" s="17"/>
      <c r="F3374" s="17"/>
      <c r="G3374" s="17"/>
      <c r="H3374" s="17"/>
      <c r="I3374" s="17"/>
      <c r="J3374" s="17"/>
      <c r="K3374" s="17"/>
      <c r="L3374" s="17"/>
      <c r="M3374" s="17"/>
      <c r="N3374" s="17"/>
      <c r="O3374" s="17"/>
      <c r="P3374" s="17"/>
    </row>
    <row r="3375" spans="1:16" x14ac:dyDescent="0.3">
      <c r="A3375" s="17"/>
      <c r="B3375" s="17"/>
      <c r="C3375" s="17"/>
      <c r="D3375" s="17"/>
      <c r="E3375" s="17"/>
      <c r="F3375" s="17"/>
      <c r="G3375" s="17"/>
      <c r="H3375" s="17"/>
      <c r="I3375" s="17"/>
      <c r="J3375" s="17"/>
      <c r="K3375" s="17"/>
      <c r="L3375" s="17"/>
      <c r="M3375" s="17"/>
      <c r="N3375" s="17"/>
      <c r="O3375" s="17"/>
      <c r="P3375" s="17"/>
    </row>
    <row r="3376" spans="1:16" x14ac:dyDescent="0.3">
      <c r="A3376" s="17"/>
      <c r="B3376" s="17"/>
      <c r="C3376" s="17"/>
      <c r="D3376" s="17"/>
      <c r="E3376" s="17"/>
      <c r="F3376" s="17"/>
      <c r="G3376" s="17"/>
      <c r="H3376" s="17"/>
      <c r="I3376" s="17"/>
      <c r="J3376" s="17"/>
      <c r="K3376" s="17"/>
      <c r="L3376" s="17"/>
      <c r="M3376" s="17"/>
      <c r="N3376" s="17"/>
      <c r="O3376" s="17"/>
      <c r="P3376" s="17"/>
    </row>
    <row r="3377" spans="1:16" x14ac:dyDescent="0.3">
      <c r="A3377" s="17"/>
      <c r="B3377" s="17"/>
      <c r="C3377" s="17"/>
      <c r="D3377" s="17"/>
      <c r="E3377" s="17"/>
      <c r="F3377" s="17"/>
      <c r="G3377" s="17"/>
      <c r="H3377" s="17"/>
      <c r="I3377" s="17"/>
      <c r="J3377" s="17"/>
      <c r="K3377" s="17"/>
      <c r="L3377" s="17"/>
      <c r="M3377" s="17"/>
      <c r="N3377" s="17"/>
      <c r="O3377" s="17"/>
      <c r="P3377" s="17"/>
    </row>
    <row r="3378" spans="1:16" x14ac:dyDescent="0.3">
      <c r="A3378" s="17"/>
      <c r="B3378" s="17"/>
      <c r="C3378" s="17"/>
      <c r="D3378" s="17"/>
      <c r="E3378" s="17"/>
      <c r="F3378" s="17"/>
      <c r="G3378" s="17"/>
      <c r="H3378" s="17"/>
      <c r="I3378" s="17"/>
      <c r="J3378" s="17"/>
      <c r="K3378" s="17"/>
      <c r="L3378" s="17"/>
      <c r="M3378" s="17"/>
      <c r="N3378" s="17"/>
      <c r="O3378" s="17"/>
      <c r="P3378" s="17"/>
    </row>
    <row r="3379" spans="1:16" x14ac:dyDescent="0.3">
      <c r="A3379" s="17"/>
      <c r="B3379" s="17"/>
      <c r="C3379" s="17"/>
      <c r="D3379" s="17"/>
      <c r="E3379" s="17"/>
      <c r="F3379" s="17"/>
      <c r="G3379" s="17"/>
      <c r="H3379" s="17"/>
      <c r="I3379" s="17"/>
      <c r="J3379" s="17"/>
      <c r="K3379" s="17"/>
      <c r="L3379" s="17"/>
      <c r="M3379" s="17"/>
      <c r="N3379" s="17"/>
      <c r="O3379" s="17"/>
      <c r="P3379" s="17"/>
    </row>
    <row r="3380" spans="1:16" x14ac:dyDescent="0.3">
      <c r="A3380" s="17"/>
      <c r="B3380" s="17"/>
      <c r="C3380" s="17"/>
      <c r="D3380" s="17"/>
      <c r="E3380" s="17"/>
      <c r="F3380" s="17"/>
      <c r="G3380" s="17"/>
      <c r="H3380" s="17"/>
      <c r="I3380" s="17"/>
      <c r="J3380" s="17"/>
      <c r="K3380" s="17"/>
      <c r="L3380" s="17"/>
      <c r="M3380" s="17"/>
      <c r="N3380" s="17"/>
      <c r="O3380" s="17"/>
      <c r="P3380" s="17"/>
    </row>
    <row r="3381" spans="1:16" x14ac:dyDescent="0.3">
      <c r="A3381" s="17"/>
      <c r="B3381" s="17"/>
      <c r="C3381" s="17"/>
      <c r="D3381" s="17"/>
      <c r="E3381" s="17"/>
      <c r="F3381" s="17"/>
      <c r="G3381" s="17"/>
      <c r="H3381" s="17"/>
      <c r="I3381" s="17"/>
      <c r="J3381" s="17"/>
      <c r="K3381" s="17"/>
      <c r="L3381" s="17"/>
      <c r="M3381" s="17"/>
      <c r="N3381" s="17"/>
      <c r="O3381" s="17"/>
      <c r="P3381" s="17"/>
    </row>
    <row r="3382" spans="1:16" x14ac:dyDescent="0.3">
      <c r="A3382" s="17"/>
      <c r="B3382" s="17"/>
      <c r="C3382" s="17"/>
      <c r="D3382" s="17"/>
      <c r="E3382" s="17"/>
      <c r="F3382" s="17"/>
      <c r="G3382" s="17"/>
      <c r="H3382" s="17"/>
      <c r="I3382" s="17"/>
      <c r="J3382" s="17"/>
      <c r="K3382" s="17"/>
      <c r="L3382" s="17"/>
      <c r="M3382" s="17"/>
      <c r="N3382" s="17"/>
      <c r="O3382" s="17"/>
      <c r="P3382" s="17"/>
    </row>
    <row r="3383" spans="1:16" x14ac:dyDescent="0.3">
      <c r="A3383" s="17"/>
      <c r="B3383" s="17"/>
      <c r="C3383" s="17"/>
      <c r="D3383" s="17"/>
      <c r="E3383" s="17"/>
      <c r="F3383" s="17"/>
      <c r="G3383" s="17"/>
      <c r="H3383" s="17"/>
      <c r="I3383" s="17"/>
      <c r="J3383" s="17"/>
      <c r="K3383" s="17"/>
      <c r="L3383" s="17"/>
      <c r="M3383" s="17"/>
      <c r="N3383" s="17"/>
      <c r="O3383" s="17"/>
      <c r="P3383" s="17"/>
    </row>
    <row r="3384" spans="1:16" x14ac:dyDescent="0.3">
      <c r="A3384" s="17"/>
      <c r="B3384" s="17"/>
      <c r="C3384" s="17"/>
      <c r="D3384" s="17"/>
      <c r="E3384" s="17"/>
      <c r="F3384" s="17"/>
      <c r="G3384" s="17"/>
      <c r="H3384" s="17"/>
      <c r="I3384" s="17"/>
      <c r="J3384" s="17"/>
      <c r="K3384" s="17"/>
      <c r="L3384" s="17"/>
      <c r="M3384" s="17"/>
      <c r="N3384" s="17"/>
      <c r="O3384" s="17"/>
      <c r="P3384" s="17"/>
    </row>
    <row r="3385" spans="1:16" x14ac:dyDescent="0.3">
      <c r="A3385" s="17"/>
      <c r="B3385" s="17"/>
      <c r="C3385" s="17"/>
      <c r="D3385" s="17"/>
      <c r="E3385" s="17"/>
      <c r="F3385" s="17"/>
      <c r="G3385" s="17"/>
      <c r="H3385" s="17"/>
      <c r="I3385" s="17"/>
      <c r="J3385" s="17"/>
      <c r="K3385" s="17"/>
      <c r="L3385" s="17"/>
      <c r="M3385" s="17"/>
      <c r="N3385" s="17"/>
      <c r="O3385" s="17"/>
      <c r="P3385" s="17"/>
    </row>
    <row r="3386" spans="1:16" x14ac:dyDescent="0.3">
      <c r="A3386" s="17"/>
      <c r="B3386" s="17"/>
      <c r="C3386" s="17"/>
      <c r="D3386" s="17"/>
      <c r="E3386" s="17"/>
      <c r="F3386" s="17"/>
      <c r="G3386" s="17"/>
      <c r="H3386" s="17"/>
      <c r="I3386" s="17"/>
      <c r="J3386" s="17"/>
      <c r="K3386" s="17"/>
      <c r="L3386" s="17"/>
      <c r="M3386" s="17"/>
      <c r="N3386" s="17"/>
      <c r="O3386" s="17"/>
      <c r="P3386" s="17"/>
    </row>
    <row r="3387" spans="1:16" x14ac:dyDescent="0.3">
      <c r="A3387" s="17"/>
      <c r="B3387" s="17"/>
      <c r="C3387" s="17"/>
      <c r="D3387" s="17"/>
      <c r="E3387" s="17"/>
      <c r="F3387" s="17"/>
      <c r="G3387" s="17"/>
      <c r="H3387" s="17"/>
      <c r="I3387" s="17"/>
      <c r="J3387" s="17"/>
      <c r="K3387" s="17"/>
      <c r="L3387" s="17"/>
      <c r="M3387" s="17"/>
      <c r="N3387" s="17"/>
      <c r="O3387" s="17"/>
      <c r="P3387" s="17"/>
    </row>
    <row r="3388" spans="1:16" x14ac:dyDescent="0.3">
      <c r="A3388" s="17"/>
      <c r="B3388" s="17"/>
      <c r="C3388" s="17"/>
      <c r="D3388" s="17"/>
      <c r="E3388" s="17"/>
      <c r="F3388" s="17"/>
      <c r="G3388" s="17"/>
      <c r="H3388" s="17"/>
      <c r="I3388" s="17"/>
      <c r="J3388" s="17"/>
      <c r="K3388" s="17"/>
      <c r="L3388" s="17"/>
      <c r="M3388" s="17"/>
      <c r="N3388" s="17"/>
      <c r="O3388" s="17"/>
      <c r="P3388" s="17"/>
    </row>
    <row r="3389" spans="1:16" x14ac:dyDescent="0.3">
      <c r="A3389" s="17"/>
      <c r="B3389" s="17"/>
      <c r="C3389" s="17"/>
      <c r="D3389" s="17"/>
      <c r="E3389" s="17"/>
      <c r="F3389" s="17"/>
      <c r="G3389" s="17"/>
      <c r="H3389" s="17"/>
      <c r="I3389" s="17"/>
      <c r="J3389" s="17"/>
      <c r="K3389" s="17"/>
      <c r="L3389" s="17"/>
      <c r="M3389" s="17"/>
      <c r="N3389" s="17"/>
      <c r="O3389" s="17"/>
      <c r="P3389" s="17"/>
    </row>
    <row r="3390" spans="1:16" x14ac:dyDescent="0.3">
      <c r="A3390" s="17"/>
      <c r="B3390" s="17"/>
      <c r="C3390" s="17"/>
      <c r="D3390" s="17"/>
      <c r="E3390" s="17"/>
      <c r="F3390" s="17"/>
      <c r="G3390" s="17"/>
      <c r="H3390" s="17"/>
      <c r="I3390" s="17"/>
      <c r="J3390" s="17"/>
      <c r="K3390" s="17"/>
      <c r="L3390" s="17"/>
      <c r="M3390" s="17"/>
      <c r="N3390" s="17"/>
      <c r="O3390" s="17"/>
      <c r="P3390" s="17"/>
    </row>
    <row r="3391" spans="1:16" x14ac:dyDescent="0.3">
      <c r="A3391" s="17"/>
      <c r="B3391" s="17"/>
      <c r="C3391" s="17"/>
      <c r="D3391" s="17"/>
      <c r="E3391" s="17"/>
      <c r="F3391" s="17"/>
      <c r="G3391" s="17"/>
      <c r="H3391" s="17"/>
      <c r="I3391" s="17"/>
      <c r="J3391" s="17"/>
      <c r="K3391" s="17"/>
      <c r="L3391" s="17"/>
      <c r="M3391" s="17"/>
      <c r="N3391" s="17"/>
      <c r="O3391" s="17"/>
      <c r="P3391" s="17"/>
    </row>
    <row r="3392" spans="1:16" x14ac:dyDescent="0.3">
      <c r="A3392" s="17"/>
      <c r="B3392" s="17"/>
      <c r="C3392" s="17"/>
      <c r="D3392" s="17"/>
      <c r="E3392" s="17"/>
      <c r="F3392" s="17"/>
      <c r="G3392" s="17"/>
      <c r="H3392" s="17"/>
      <c r="I3392" s="17"/>
      <c r="J3392" s="17"/>
      <c r="K3392" s="17"/>
      <c r="L3392" s="17"/>
      <c r="M3392" s="17"/>
      <c r="N3392" s="17"/>
      <c r="O3392" s="17"/>
      <c r="P3392" s="17"/>
    </row>
    <row r="3393" spans="1:16" x14ac:dyDescent="0.3">
      <c r="A3393" s="17"/>
      <c r="B3393" s="17"/>
      <c r="C3393" s="17"/>
      <c r="D3393" s="17"/>
      <c r="E3393" s="17"/>
      <c r="F3393" s="17"/>
      <c r="G3393" s="17"/>
      <c r="H3393" s="17"/>
      <c r="I3393" s="17"/>
      <c r="J3393" s="17"/>
      <c r="K3393" s="17"/>
      <c r="L3393" s="17"/>
      <c r="M3393" s="17"/>
      <c r="N3393" s="17"/>
      <c r="O3393" s="17"/>
      <c r="P3393" s="17"/>
    </row>
    <row r="3394" spans="1:16" x14ac:dyDescent="0.3">
      <c r="A3394" s="17"/>
      <c r="B3394" s="17"/>
      <c r="C3394" s="17"/>
      <c r="D3394" s="17"/>
      <c r="E3394" s="17"/>
      <c r="F3394" s="17"/>
      <c r="G3394" s="17"/>
      <c r="H3394" s="17"/>
      <c r="I3394" s="17"/>
      <c r="J3394" s="17"/>
      <c r="K3394" s="17"/>
      <c r="L3394" s="17"/>
      <c r="M3394" s="17"/>
      <c r="N3394" s="17"/>
      <c r="O3394" s="17"/>
      <c r="P3394" s="17"/>
    </row>
    <row r="3395" spans="1:16" x14ac:dyDescent="0.3">
      <c r="A3395" s="17"/>
      <c r="B3395" s="17"/>
      <c r="C3395" s="17"/>
      <c r="D3395" s="17"/>
      <c r="E3395" s="17"/>
      <c r="F3395" s="17"/>
      <c r="G3395" s="17"/>
      <c r="H3395" s="17"/>
      <c r="I3395" s="17"/>
      <c r="J3395" s="17"/>
      <c r="K3395" s="17"/>
      <c r="L3395" s="17"/>
      <c r="M3395" s="17"/>
      <c r="N3395" s="17"/>
      <c r="O3395" s="17"/>
      <c r="P3395" s="17"/>
    </row>
    <row r="3396" spans="1:16" x14ac:dyDescent="0.3">
      <c r="A3396" s="17"/>
      <c r="B3396" s="17"/>
      <c r="C3396" s="17"/>
      <c r="D3396" s="17"/>
      <c r="E3396" s="17"/>
      <c r="F3396" s="17"/>
      <c r="G3396" s="17"/>
      <c r="H3396" s="17"/>
      <c r="I3396" s="17"/>
      <c r="J3396" s="17"/>
      <c r="K3396" s="17"/>
      <c r="L3396" s="17"/>
      <c r="M3396" s="17"/>
      <c r="N3396" s="17"/>
      <c r="O3396" s="17"/>
      <c r="P3396" s="17"/>
    </row>
    <row r="3397" spans="1:16" x14ac:dyDescent="0.3">
      <c r="A3397" s="17"/>
      <c r="B3397" s="17"/>
      <c r="C3397" s="17"/>
      <c r="D3397" s="17"/>
      <c r="E3397" s="17"/>
      <c r="F3397" s="17"/>
      <c r="G3397" s="17"/>
      <c r="H3397" s="17"/>
      <c r="I3397" s="17"/>
      <c r="J3397" s="17"/>
      <c r="K3397" s="17"/>
      <c r="L3397" s="17"/>
      <c r="M3397" s="17"/>
      <c r="N3397" s="17"/>
      <c r="O3397" s="17"/>
      <c r="P3397" s="17"/>
    </row>
    <row r="3398" spans="1:16" x14ac:dyDescent="0.3">
      <c r="A3398" s="17"/>
      <c r="B3398" s="17"/>
      <c r="C3398" s="17"/>
      <c r="D3398" s="17"/>
      <c r="E3398" s="17"/>
      <c r="F3398" s="17"/>
      <c r="G3398" s="17"/>
      <c r="H3398" s="17"/>
      <c r="I3398" s="17"/>
      <c r="J3398" s="17"/>
      <c r="K3398" s="17"/>
      <c r="L3398" s="17"/>
      <c r="M3398" s="17"/>
      <c r="N3398" s="17"/>
      <c r="O3398" s="17"/>
      <c r="P3398" s="17"/>
    </row>
    <row r="3399" spans="1:16" x14ac:dyDescent="0.3">
      <c r="A3399" s="17"/>
      <c r="B3399" s="17"/>
      <c r="C3399" s="17"/>
      <c r="D3399" s="17"/>
      <c r="E3399" s="17"/>
      <c r="F3399" s="17"/>
      <c r="G3399" s="17"/>
      <c r="H3399" s="17"/>
      <c r="I3399" s="17"/>
      <c r="J3399" s="17"/>
      <c r="K3399" s="17"/>
      <c r="L3399" s="17"/>
      <c r="M3399" s="17"/>
      <c r="N3399" s="17"/>
      <c r="O3399" s="17"/>
      <c r="P3399" s="17"/>
    </row>
    <row r="3400" spans="1:16" x14ac:dyDescent="0.3">
      <c r="A3400" s="17"/>
      <c r="B3400" s="17"/>
      <c r="C3400" s="17"/>
      <c r="D3400" s="17"/>
      <c r="E3400" s="17"/>
      <c r="F3400" s="17"/>
      <c r="G3400" s="17"/>
      <c r="H3400" s="17"/>
      <c r="I3400" s="17"/>
      <c r="J3400" s="17"/>
      <c r="K3400" s="17"/>
      <c r="L3400" s="17"/>
      <c r="M3400" s="17"/>
      <c r="N3400" s="17"/>
      <c r="O3400" s="17"/>
      <c r="P3400" s="17"/>
    </row>
    <row r="3401" spans="1:16" x14ac:dyDescent="0.3">
      <c r="A3401" s="17"/>
      <c r="B3401" s="17"/>
      <c r="C3401" s="17"/>
      <c r="D3401" s="17"/>
      <c r="E3401" s="17"/>
      <c r="F3401" s="17"/>
      <c r="G3401" s="17"/>
      <c r="H3401" s="17"/>
      <c r="I3401" s="17"/>
      <c r="J3401" s="17"/>
      <c r="K3401" s="17"/>
      <c r="L3401" s="17"/>
      <c r="M3401" s="17"/>
      <c r="N3401" s="17"/>
      <c r="O3401" s="17"/>
      <c r="P3401" s="17"/>
    </row>
    <row r="3402" spans="1:16" x14ac:dyDescent="0.3">
      <c r="A3402" s="17"/>
      <c r="B3402" s="17"/>
      <c r="C3402" s="17"/>
      <c r="D3402" s="17"/>
      <c r="E3402" s="17"/>
      <c r="F3402" s="17"/>
      <c r="G3402" s="17"/>
      <c r="H3402" s="17"/>
      <c r="I3402" s="17"/>
      <c r="J3402" s="17"/>
      <c r="K3402" s="17"/>
      <c r="L3402" s="17"/>
      <c r="M3402" s="17"/>
      <c r="N3402" s="17"/>
      <c r="O3402" s="17"/>
      <c r="P3402" s="17"/>
    </row>
    <row r="3403" spans="1:16" x14ac:dyDescent="0.3">
      <c r="A3403" s="17"/>
      <c r="B3403" s="17"/>
      <c r="C3403" s="17"/>
      <c r="D3403" s="17"/>
      <c r="E3403" s="17"/>
      <c r="F3403" s="17"/>
      <c r="G3403" s="17"/>
      <c r="H3403" s="17"/>
      <c r="I3403" s="17"/>
      <c r="J3403" s="17"/>
      <c r="K3403" s="17"/>
      <c r="L3403" s="17"/>
      <c r="M3403" s="17"/>
      <c r="N3403" s="17"/>
      <c r="O3403" s="17"/>
      <c r="P3403" s="17"/>
    </row>
    <row r="3404" spans="1:16" x14ac:dyDescent="0.3">
      <c r="A3404" s="17"/>
      <c r="B3404" s="17"/>
      <c r="C3404" s="17"/>
      <c r="D3404" s="17"/>
      <c r="E3404" s="17"/>
      <c r="F3404" s="17"/>
      <c r="G3404" s="17"/>
      <c r="H3404" s="17"/>
      <c r="I3404" s="17"/>
      <c r="J3404" s="17"/>
      <c r="K3404" s="17"/>
      <c r="L3404" s="17"/>
      <c r="M3404" s="17"/>
      <c r="N3404" s="17"/>
      <c r="O3404" s="17"/>
      <c r="P3404" s="17"/>
    </row>
    <row r="3405" spans="1:16" x14ac:dyDescent="0.3">
      <c r="A3405" s="17"/>
      <c r="B3405" s="17"/>
      <c r="C3405" s="17"/>
      <c r="D3405" s="17"/>
      <c r="E3405" s="17"/>
      <c r="F3405" s="17"/>
      <c r="G3405" s="17"/>
      <c r="H3405" s="17"/>
      <c r="I3405" s="17"/>
      <c r="J3405" s="17"/>
      <c r="K3405" s="17"/>
      <c r="L3405" s="17"/>
      <c r="M3405" s="17"/>
      <c r="N3405" s="17"/>
      <c r="O3405" s="17"/>
      <c r="P3405" s="17"/>
    </row>
    <row r="3406" spans="1:16" x14ac:dyDescent="0.3">
      <c r="A3406" s="17"/>
      <c r="B3406" s="17"/>
      <c r="C3406" s="17"/>
      <c r="D3406" s="17"/>
      <c r="E3406" s="17"/>
      <c r="F3406" s="17"/>
      <c r="G3406" s="17"/>
      <c r="H3406" s="17"/>
      <c r="I3406" s="17"/>
      <c r="J3406" s="17"/>
      <c r="K3406" s="17"/>
      <c r="L3406" s="17"/>
      <c r="M3406" s="17"/>
      <c r="N3406" s="17"/>
      <c r="O3406" s="17"/>
      <c r="P3406" s="17"/>
    </row>
    <row r="3407" spans="1:16" x14ac:dyDescent="0.3">
      <c r="A3407" s="17"/>
      <c r="B3407" s="17"/>
      <c r="C3407" s="17"/>
      <c r="D3407" s="17"/>
      <c r="E3407" s="17"/>
      <c r="F3407" s="17"/>
      <c r="G3407" s="17"/>
      <c r="H3407" s="17"/>
      <c r="I3407" s="17"/>
      <c r="J3407" s="17"/>
      <c r="K3407" s="17"/>
      <c r="L3407" s="17"/>
      <c r="M3407" s="17"/>
      <c r="N3407" s="17"/>
      <c r="O3407" s="17"/>
      <c r="P3407" s="17"/>
    </row>
    <row r="3408" spans="1:16" x14ac:dyDescent="0.3">
      <c r="A3408" s="17"/>
      <c r="B3408" s="17"/>
      <c r="C3408" s="17"/>
      <c r="D3408" s="17"/>
      <c r="E3408" s="17"/>
      <c r="F3408" s="17"/>
      <c r="G3408" s="17"/>
      <c r="H3408" s="17"/>
      <c r="I3408" s="17"/>
      <c r="J3408" s="17"/>
      <c r="K3408" s="17"/>
      <c r="L3408" s="17"/>
      <c r="M3408" s="17"/>
      <c r="N3408" s="17"/>
      <c r="O3408" s="17"/>
      <c r="P3408" s="17"/>
    </row>
    <row r="3409" spans="1:16" x14ac:dyDescent="0.3">
      <c r="A3409" s="17"/>
      <c r="B3409" s="17"/>
      <c r="C3409" s="17"/>
      <c r="D3409" s="17"/>
      <c r="E3409" s="17"/>
      <c r="F3409" s="17"/>
      <c r="G3409" s="17"/>
      <c r="H3409" s="17"/>
      <c r="I3409" s="17"/>
      <c r="J3409" s="17"/>
      <c r="K3409" s="17"/>
      <c r="L3409" s="17"/>
      <c r="M3409" s="17"/>
      <c r="N3409" s="17"/>
      <c r="O3409" s="17"/>
      <c r="P3409" s="17"/>
    </row>
    <row r="3410" spans="1:16" x14ac:dyDescent="0.3">
      <c r="A3410" s="17"/>
      <c r="B3410" s="17"/>
      <c r="C3410" s="17"/>
      <c r="D3410" s="17"/>
      <c r="E3410" s="17"/>
      <c r="F3410" s="17"/>
      <c r="G3410" s="17"/>
      <c r="H3410" s="17"/>
      <c r="I3410" s="17"/>
      <c r="J3410" s="17"/>
      <c r="K3410" s="17"/>
      <c r="L3410" s="17"/>
      <c r="M3410" s="17"/>
      <c r="N3410" s="17"/>
      <c r="O3410" s="17"/>
      <c r="P3410" s="17"/>
    </row>
    <row r="3411" spans="1:16" x14ac:dyDescent="0.3">
      <c r="A3411" s="17"/>
      <c r="B3411" s="17"/>
      <c r="C3411" s="17"/>
      <c r="D3411" s="17"/>
      <c r="E3411" s="17"/>
      <c r="F3411" s="17"/>
      <c r="G3411" s="17"/>
      <c r="H3411" s="17"/>
      <c r="I3411" s="17"/>
      <c r="J3411" s="17"/>
      <c r="K3411" s="17"/>
      <c r="L3411" s="17"/>
      <c r="M3411" s="17"/>
      <c r="N3411" s="17"/>
      <c r="O3411" s="17"/>
      <c r="P3411" s="17"/>
    </row>
    <row r="3412" spans="1:16" x14ac:dyDescent="0.3">
      <c r="A3412" s="17"/>
      <c r="B3412" s="17"/>
      <c r="C3412" s="17"/>
      <c r="D3412" s="17"/>
      <c r="E3412" s="17"/>
      <c r="F3412" s="17"/>
      <c r="G3412" s="17"/>
      <c r="H3412" s="17"/>
      <c r="I3412" s="17"/>
      <c r="J3412" s="17"/>
      <c r="K3412" s="17"/>
      <c r="L3412" s="17"/>
      <c r="M3412" s="17"/>
      <c r="N3412" s="17"/>
      <c r="O3412" s="17"/>
      <c r="P3412" s="17"/>
    </row>
    <row r="3413" spans="1:16" x14ac:dyDescent="0.3">
      <c r="A3413" s="17"/>
      <c r="B3413" s="17"/>
      <c r="C3413" s="17"/>
      <c r="D3413" s="17"/>
      <c r="E3413" s="17"/>
      <c r="F3413" s="17"/>
      <c r="G3413" s="17"/>
      <c r="H3413" s="17"/>
      <c r="I3413" s="17"/>
      <c r="J3413" s="17"/>
      <c r="K3413" s="17"/>
      <c r="L3413" s="17"/>
      <c r="M3413" s="17"/>
      <c r="N3413" s="17"/>
      <c r="O3413" s="17"/>
      <c r="P3413" s="17"/>
    </row>
    <row r="3414" spans="1:16" x14ac:dyDescent="0.3">
      <c r="A3414" s="17"/>
      <c r="B3414" s="17"/>
      <c r="C3414" s="17"/>
      <c r="D3414" s="17"/>
      <c r="E3414" s="17"/>
      <c r="F3414" s="17"/>
      <c r="G3414" s="17"/>
      <c r="H3414" s="17"/>
      <c r="I3414" s="17"/>
      <c r="J3414" s="17"/>
      <c r="K3414" s="17"/>
      <c r="L3414" s="17"/>
      <c r="M3414" s="17"/>
      <c r="N3414" s="17"/>
      <c r="O3414" s="17"/>
      <c r="P3414" s="17"/>
    </row>
    <row r="3415" spans="1:16" x14ac:dyDescent="0.3">
      <c r="A3415" s="17"/>
      <c r="B3415" s="17"/>
      <c r="C3415" s="17"/>
      <c r="D3415" s="17"/>
      <c r="E3415" s="17"/>
      <c r="F3415" s="17"/>
      <c r="G3415" s="17"/>
      <c r="H3415" s="17"/>
      <c r="I3415" s="17"/>
      <c r="J3415" s="17"/>
      <c r="K3415" s="17"/>
      <c r="L3415" s="17"/>
      <c r="M3415" s="17"/>
      <c r="N3415" s="17"/>
      <c r="O3415" s="17"/>
      <c r="P3415" s="17"/>
    </row>
    <row r="3416" spans="1:16" x14ac:dyDescent="0.3">
      <c r="A3416" s="17"/>
      <c r="B3416" s="17"/>
      <c r="C3416" s="17"/>
      <c r="D3416" s="17"/>
      <c r="E3416" s="17"/>
      <c r="F3416" s="17"/>
      <c r="G3416" s="17"/>
      <c r="H3416" s="17"/>
      <c r="I3416" s="17"/>
      <c r="J3416" s="17"/>
      <c r="K3416" s="17"/>
      <c r="L3416" s="17"/>
      <c r="M3416" s="17"/>
      <c r="N3416" s="17"/>
      <c r="O3416" s="17"/>
      <c r="P3416" s="17"/>
    </row>
    <row r="3417" spans="1:16" x14ac:dyDescent="0.3">
      <c r="A3417" s="17"/>
      <c r="B3417" s="17"/>
      <c r="C3417" s="17"/>
      <c r="D3417" s="17"/>
      <c r="E3417" s="17"/>
      <c r="F3417" s="17"/>
      <c r="G3417" s="17"/>
      <c r="H3417" s="17"/>
      <c r="I3417" s="17"/>
      <c r="J3417" s="17"/>
      <c r="K3417" s="17"/>
      <c r="L3417" s="17"/>
      <c r="M3417" s="17"/>
      <c r="N3417" s="17"/>
      <c r="O3417" s="17"/>
      <c r="P3417" s="17"/>
    </row>
    <row r="3418" spans="1:16" x14ac:dyDescent="0.3">
      <c r="A3418" s="17"/>
      <c r="B3418" s="17"/>
      <c r="C3418" s="17"/>
      <c r="D3418" s="17"/>
      <c r="E3418" s="17"/>
      <c r="F3418" s="17"/>
      <c r="G3418" s="17"/>
      <c r="H3418" s="17"/>
      <c r="I3418" s="17"/>
      <c r="J3418" s="17"/>
      <c r="K3418" s="17"/>
      <c r="L3418" s="17"/>
      <c r="M3418" s="17"/>
      <c r="N3418" s="17"/>
      <c r="O3418" s="17"/>
      <c r="P3418" s="17"/>
    </row>
    <row r="3419" spans="1:16" x14ac:dyDescent="0.3">
      <c r="A3419" s="17"/>
      <c r="B3419" s="17"/>
      <c r="C3419" s="17"/>
      <c r="D3419" s="17"/>
      <c r="E3419" s="17"/>
      <c r="F3419" s="17"/>
      <c r="G3419" s="17"/>
      <c r="H3419" s="17"/>
      <c r="I3419" s="17"/>
      <c r="J3419" s="17"/>
      <c r="K3419" s="17"/>
      <c r="L3419" s="17"/>
      <c r="M3419" s="17"/>
      <c r="N3419" s="17"/>
      <c r="O3419" s="17"/>
      <c r="P3419" s="17"/>
    </row>
    <row r="3420" spans="1:16" x14ac:dyDescent="0.3">
      <c r="A3420" s="17"/>
      <c r="B3420" s="17"/>
      <c r="C3420" s="17"/>
      <c r="D3420" s="17"/>
      <c r="E3420" s="17"/>
      <c r="F3420" s="17"/>
      <c r="G3420" s="17"/>
      <c r="H3420" s="17"/>
      <c r="I3420" s="17"/>
      <c r="J3420" s="17"/>
      <c r="K3420" s="17"/>
      <c r="L3420" s="17"/>
      <c r="M3420" s="17"/>
      <c r="N3420" s="17"/>
      <c r="O3420" s="17"/>
      <c r="P3420" s="17"/>
    </row>
    <row r="3421" spans="1:16" x14ac:dyDescent="0.3">
      <c r="A3421" s="17"/>
      <c r="B3421" s="17"/>
      <c r="C3421" s="17"/>
      <c r="D3421" s="17"/>
      <c r="E3421" s="17"/>
      <c r="F3421" s="17"/>
      <c r="G3421" s="17"/>
      <c r="H3421" s="17"/>
      <c r="I3421" s="17"/>
      <c r="J3421" s="17"/>
      <c r="K3421" s="17"/>
      <c r="L3421" s="17"/>
      <c r="M3421" s="17"/>
      <c r="N3421" s="17"/>
      <c r="O3421" s="17"/>
      <c r="P3421" s="17"/>
    </row>
    <row r="3422" spans="1:16" x14ac:dyDescent="0.3">
      <c r="A3422" s="17"/>
      <c r="B3422" s="17"/>
      <c r="C3422" s="17"/>
      <c r="D3422" s="17"/>
      <c r="E3422" s="17"/>
      <c r="F3422" s="17"/>
      <c r="G3422" s="17"/>
      <c r="H3422" s="17"/>
      <c r="I3422" s="17"/>
      <c r="J3422" s="17"/>
      <c r="K3422" s="17"/>
      <c r="L3422" s="17"/>
      <c r="M3422" s="17"/>
      <c r="N3422" s="17"/>
      <c r="O3422" s="17"/>
      <c r="P3422" s="17"/>
    </row>
    <row r="3423" spans="1:16" x14ac:dyDescent="0.3">
      <c r="A3423" s="17"/>
      <c r="B3423" s="17"/>
      <c r="C3423" s="17"/>
      <c r="D3423" s="17"/>
      <c r="E3423" s="17"/>
      <c r="F3423" s="17"/>
      <c r="G3423" s="17"/>
      <c r="H3423" s="17"/>
      <c r="I3423" s="17"/>
      <c r="J3423" s="17"/>
      <c r="K3423" s="17"/>
      <c r="L3423" s="17"/>
      <c r="M3423" s="17"/>
      <c r="N3423" s="17"/>
      <c r="O3423" s="17"/>
      <c r="P3423" s="17"/>
    </row>
    <row r="3424" spans="1:16" x14ac:dyDescent="0.3">
      <c r="A3424" s="17"/>
      <c r="B3424" s="17"/>
      <c r="C3424" s="17"/>
      <c r="D3424" s="17"/>
      <c r="E3424" s="17"/>
      <c r="F3424" s="17"/>
      <c r="G3424" s="17"/>
      <c r="H3424" s="17"/>
      <c r="I3424" s="17"/>
      <c r="J3424" s="17"/>
      <c r="K3424" s="17"/>
      <c r="L3424" s="17"/>
      <c r="M3424" s="17"/>
      <c r="N3424" s="17"/>
      <c r="O3424" s="17"/>
      <c r="P3424" s="17"/>
    </row>
    <row r="3425" spans="1:16" x14ac:dyDescent="0.3">
      <c r="A3425" s="17"/>
      <c r="B3425" s="17"/>
      <c r="C3425" s="17"/>
      <c r="D3425" s="17"/>
      <c r="E3425" s="17"/>
      <c r="F3425" s="17"/>
      <c r="G3425" s="17"/>
      <c r="H3425" s="17"/>
      <c r="I3425" s="17"/>
      <c r="J3425" s="17"/>
      <c r="K3425" s="17"/>
      <c r="L3425" s="17"/>
      <c r="M3425" s="17"/>
      <c r="N3425" s="17"/>
      <c r="O3425" s="17"/>
      <c r="P3425" s="17"/>
    </row>
    <row r="3426" spans="1:16" x14ac:dyDescent="0.3">
      <c r="A3426" s="17"/>
      <c r="B3426" s="17"/>
      <c r="C3426" s="17"/>
      <c r="D3426" s="17"/>
      <c r="E3426" s="17"/>
      <c r="F3426" s="17"/>
      <c r="G3426" s="17"/>
      <c r="H3426" s="17"/>
      <c r="I3426" s="17"/>
      <c r="J3426" s="17"/>
      <c r="K3426" s="17"/>
      <c r="L3426" s="17"/>
      <c r="M3426" s="17"/>
      <c r="N3426" s="17"/>
      <c r="O3426" s="17"/>
      <c r="P3426" s="17"/>
    </row>
    <row r="3427" spans="1:16" x14ac:dyDescent="0.3">
      <c r="A3427" s="17"/>
      <c r="B3427" s="17"/>
      <c r="C3427" s="17"/>
      <c r="D3427" s="17"/>
      <c r="E3427" s="17"/>
      <c r="F3427" s="17"/>
      <c r="G3427" s="17"/>
      <c r="H3427" s="17"/>
      <c r="I3427" s="17"/>
      <c r="J3427" s="17"/>
      <c r="K3427" s="17"/>
      <c r="L3427" s="17"/>
      <c r="M3427" s="17"/>
      <c r="N3427" s="17"/>
      <c r="O3427" s="17"/>
      <c r="P3427" s="17"/>
    </row>
    <row r="3428" spans="1:16" x14ac:dyDescent="0.3">
      <c r="A3428" s="17"/>
      <c r="B3428" s="17"/>
      <c r="C3428" s="17"/>
      <c r="D3428" s="17"/>
      <c r="E3428" s="17"/>
      <c r="F3428" s="17"/>
      <c r="G3428" s="17"/>
      <c r="H3428" s="17"/>
      <c r="I3428" s="17"/>
      <c r="J3428" s="17"/>
      <c r="K3428" s="17"/>
      <c r="L3428" s="17"/>
      <c r="M3428" s="17"/>
      <c r="N3428" s="17"/>
      <c r="O3428" s="17"/>
      <c r="P3428" s="17"/>
    </row>
    <row r="3429" spans="1:16" x14ac:dyDescent="0.3">
      <c r="A3429" s="17"/>
      <c r="B3429" s="17"/>
      <c r="C3429" s="17"/>
      <c r="D3429" s="17"/>
      <c r="E3429" s="17"/>
      <c r="F3429" s="17"/>
      <c r="G3429" s="17"/>
      <c r="H3429" s="17"/>
      <c r="I3429" s="17"/>
      <c r="J3429" s="17"/>
      <c r="K3429" s="17"/>
      <c r="L3429" s="17"/>
      <c r="M3429" s="17"/>
      <c r="N3429" s="17"/>
      <c r="O3429" s="17"/>
      <c r="P3429" s="17"/>
    </row>
    <row r="3430" spans="1:16" x14ac:dyDescent="0.3">
      <c r="A3430" s="17"/>
      <c r="B3430" s="17"/>
      <c r="C3430" s="17"/>
      <c r="D3430" s="17"/>
      <c r="E3430" s="17"/>
      <c r="F3430" s="17"/>
      <c r="G3430" s="17"/>
      <c r="H3430" s="17"/>
      <c r="I3430" s="17"/>
      <c r="J3430" s="17"/>
      <c r="K3430" s="17"/>
      <c r="L3430" s="17"/>
      <c r="M3430" s="17"/>
      <c r="N3430" s="17"/>
      <c r="O3430" s="17"/>
      <c r="P3430" s="17"/>
    </row>
    <row r="3431" spans="1:16" x14ac:dyDescent="0.3">
      <c r="A3431" s="17"/>
      <c r="B3431" s="17"/>
      <c r="C3431" s="17"/>
      <c r="D3431" s="17"/>
      <c r="E3431" s="17"/>
      <c r="F3431" s="17"/>
      <c r="G3431" s="17"/>
      <c r="H3431" s="17"/>
      <c r="I3431" s="17"/>
      <c r="J3431" s="17"/>
      <c r="K3431" s="17"/>
      <c r="L3431" s="17"/>
      <c r="M3431" s="17"/>
      <c r="N3431" s="17"/>
      <c r="O3431" s="17"/>
      <c r="P3431" s="17"/>
    </row>
    <row r="3432" spans="1:16" x14ac:dyDescent="0.3">
      <c r="A3432" s="17"/>
      <c r="B3432" s="17"/>
      <c r="C3432" s="17"/>
      <c r="D3432" s="17"/>
      <c r="E3432" s="17"/>
      <c r="F3432" s="17"/>
      <c r="G3432" s="17"/>
      <c r="H3432" s="17"/>
      <c r="I3432" s="17"/>
      <c r="J3432" s="17"/>
      <c r="K3432" s="17"/>
      <c r="L3432" s="17"/>
      <c r="M3432" s="17"/>
      <c r="N3432" s="17"/>
      <c r="O3432" s="17"/>
      <c r="P3432" s="17"/>
    </row>
    <row r="3433" spans="1:16" x14ac:dyDescent="0.3">
      <c r="A3433" s="17"/>
      <c r="B3433" s="17"/>
      <c r="C3433" s="17"/>
      <c r="D3433" s="17"/>
      <c r="E3433" s="17"/>
      <c r="F3433" s="17"/>
      <c r="G3433" s="17"/>
      <c r="H3433" s="17"/>
      <c r="I3433" s="17"/>
      <c r="J3433" s="17"/>
      <c r="K3433" s="17"/>
      <c r="L3433" s="17"/>
      <c r="M3433" s="17"/>
      <c r="N3433" s="17"/>
      <c r="O3433" s="17"/>
      <c r="P3433" s="17"/>
    </row>
    <row r="3434" spans="1:16" x14ac:dyDescent="0.3">
      <c r="A3434" s="17"/>
      <c r="B3434" s="17"/>
      <c r="C3434" s="17"/>
      <c r="D3434" s="17"/>
      <c r="E3434" s="17"/>
      <c r="F3434" s="17"/>
      <c r="G3434" s="17"/>
      <c r="H3434" s="17"/>
      <c r="I3434" s="17"/>
      <c r="J3434" s="17"/>
      <c r="K3434" s="17"/>
      <c r="L3434" s="17"/>
      <c r="M3434" s="17"/>
      <c r="N3434" s="17"/>
      <c r="O3434" s="17"/>
      <c r="P3434" s="17"/>
    </row>
    <row r="3435" spans="1:16" x14ac:dyDescent="0.3">
      <c r="A3435" s="17"/>
      <c r="B3435" s="17"/>
      <c r="C3435" s="17"/>
      <c r="D3435" s="17"/>
      <c r="E3435" s="17"/>
      <c r="F3435" s="17"/>
      <c r="G3435" s="17"/>
      <c r="H3435" s="17"/>
      <c r="I3435" s="17"/>
      <c r="J3435" s="17"/>
      <c r="K3435" s="17"/>
      <c r="L3435" s="17"/>
      <c r="M3435" s="17"/>
      <c r="N3435" s="17"/>
      <c r="O3435" s="17"/>
      <c r="P3435" s="17"/>
    </row>
    <row r="3436" spans="1:16" x14ac:dyDescent="0.3">
      <c r="A3436" s="17"/>
      <c r="B3436" s="17"/>
      <c r="C3436" s="17"/>
      <c r="D3436" s="17"/>
      <c r="E3436" s="17"/>
      <c r="F3436" s="17"/>
      <c r="G3436" s="17"/>
      <c r="H3436" s="17"/>
      <c r="I3436" s="17"/>
      <c r="J3436" s="17"/>
      <c r="K3436" s="17"/>
      <c r="L3436" s="17"/>
      <c r="M3436" s="17"/>
      <c r="N3436" s="17"/>
      <c r="O3436" s="17"/>
      <c r="P3436" s="17"/>
    </row>
    <row r="3437" spans="1:16" x14ac:dyDescent="0.3">
      <c r="A3437" s="17"/>
      <c r="B3437" s="17"/>
      <c r="C3437" s="17"/>
      <c r="D3437" s="17"/>
      <c r="E3437" s="17"/>
      <c r="F3437" s="17"/>
      <c r="G3437" s="17"/>
      <c r="H3437" s="17"/>
      <c r="I3437" s="17"/>
      <c r="J3437" s="17"/>
      <c r="K3437" s="17"/>
      <c r="L3437" s="17"/>
      <c r="M3437" s="17"/>
      <c r="N3437" s="17"/>
      <c r="O3437" s="17"/>
      <c r="P3437" s="17"/>
    </row>
    <row r="3438" spans="1:16" x14ac:dyDescent="0.3">
      <c r="A3438" s="17"/>
      <c r="B3438" s="17"/>
      <c r="C3438" s="17"/>
      <c r="D3438" s="17"/>
      <c r="E3438" s="17"/>
      <c r="F3438" s="17"/>
      <c r="G3438" s="17"/>
      <c r="H3438" s="17"/>
      <c r="I3438" s="17"/>
      <c r="J3438" s="17"/>
      <c r="K3438" s="17"/>
      <c r="L3438" s="17"/>
      <c r="M3438" s="17"/>
      <c r="N3438" s="17"/>
      <c r="O3438" s="17"/>
      <c r="P3438" s="17"/>
    </row>
    <row r="3439" spans="1:16" x14ac:dyDescent="0.3">
      <c r="A3439" s="17"/>
      <c r="B3439" s="17"/>
      <c r="C3439" s="17"/>
      <c r="D3439" s="17"/>
      <c r="E3439" s="17"/>
      <c r="F3439" s="17"/>
      <c r="G3439" s="17"/>
      <c r="H3439" s="17"/>
      <c r="I3439" s="17"/>
      <c r="J3439" s="17"/>
      <c r="K3439" s="17"/>
      <c r="L3439" s="17"/>
      <c r="M3439" s="17"/>
      <c r="N3439" s="17"/>
      <c r="O3439" s="17"/>
      <c r="P3439" s="17"/>
    </row>
    <row r="3440" spans="1:16" x14ac:dyDescent="0.3">
      <c r="A3440" s="17"/>
      <c r="B3440" s="17"/>
      <c r="C3440" s="17"/>
      <c r="D3440" s="17"/>
      <c r="E3440" s="17"/>
      <c r="F3440" s="17"/>
      <c r="G3440" s="17"/>
      <c r="H3440" s="17"/>
      <c r="I3440" s="17"/>
      <c r="J3440" s="17"/>
      <c r="K3440" s="17"/>
      <c r="L3440" s="17"/>
      <c r="M3440" s="17"/>
      <c r="N3440" s="17"/>
      <c r="O3440" s="17"/>
      <c r="P3440" s="17"/>
    </row>
    <row r="3441" spans="1:16" x14ac:dyDescent="0.3">
      <c r="A3441" s="17"/>
      <c r="B3441" s="17"/>
      <c r="C3441" s="17"/>
      <c r="D3441" s="17"/>
      <c r="E3441" s="17"/>
      <c r="F3441" s="17"/>
      <c r="G3441" s="17"/>
      <c r="H3441" s="17"/>
      <c r="I3441" s="17"/>
      <c r="J3441" s="17"/>
      <c r="K3441" s="17"/>
      <c r="L3441" s="17"/>
      <c r="M3441" s="17"/>
      <c r="N3441" s="17"/>
      <c r="O3441" s="17"/>
      <c r="P3441" s="17"/>
    </row>
    <row r="3442" spans="1:16" x14ac:dyDescent="0.3">
      <c r="A3442" s="17"/>
      <c r="B3442" s="17"/>
      <c r="C3442" s="17"/>
      <c r="D3442" s="17"/>
      <c r="E3442" s="17"/>
      <c r="F3442" s="17"/>
      <c r="G3442" s="17"/>
      <c r="H3442" s="17"/>
      <c r="I3442" s="17"/>
      <c r="J3442" s="17"/>
      <c r="K3442" s="17"/>
      <c r="L3442" s="17"/>
      <c r="M3442" s="17"/>
      <c r="N3442" s="17"/>
      <c r="O3442" s="17"/>
      <c r="P3442" s="17"/>
    </row>
    <row r="3443" spans="1:16" x14ac:dyDescent="0.3">
      <c r="A3443" s="17"/>
      <c r="B3443" s="17"/>
      <c r="C3443" s="17"/>
      <c r="D3443" s="17"/>
      <c r="E3443" s="17"/>
      <c r="F3443" s="17"/>
      <c r="G3443" s="17"/>
      <c r="H3443" s="17"/>
      <c r="I3443" s="17"/>
      <c r="J3443" s="17"/>
      <c r="K3443" s="17"/>
      <c r="L3443" s="17"/>
      <c r="M3443" s="17"/>
      <c r="N3443" s="17"/>
      <c r="O3443" s="17"/>
      <c r="P3443" s="17"/>
    </row>
    <row r="3444" spans="1:16" x14ac:dyDescent="0.3">
      <c r="A3444" s="17"/>
      <c r="B3444" s="17"/>
      <c r="C3444" s="17"/>
      <c r="D3444" s="17"/>
      <c r="E3444" s="17"/>
      <c r="F3444" s="17"/>
      <c r="G3444" s="17"/>
      <c r="H3444" s="17"/>
      <c r="I3444" s="17"/>
      <c r="J3444" s="17"/>
      <c r="K3444" s="17"/>
      <c r="L3444" s="17"/>
      <c r="M3444" s="17"/>
      <c r="N3444" s="17"/>
      <c r="O3444" s="17"/>
      <c r="P3444" s="17"/>
    </row>
    <row r="3445" spans="1:16" x14ac:dyDescent="0.3">
      <c r="A3445" s="17"/>
      <c r="B3445" s="17"/>
      <c r="C3445" s="17"/>
      <c r="D3445" s="17"/>
      <c r="E3445" s="17"/>
      <c r="F3445" s="17"/>
      <c r="G3445" s="17"/>
      <c r="H3445" s="17"/>
      <c r="I3445" s="17"/>
      <c r="J3445" s="17"/>
      <c r="K3445" s="17"/>
      <c r="L3445" s="17"/>
      <c r="M3445" s="17"/>
      <c r="N3445" s="17"/>
      <c r="O3445" s="17"/>
      <c r="P3445" s="17"/>
    </row>
    <row r="3446" spans="1:16" x14ac:dyDescent="0.3">
      <c r="A3446" s="17"/>
      <c r="B3446" s="17"/>
      <c r="C3446" s="17"/>
      <c r="D3446" s="17"/>
      <c r="E3446" s="17"/>
      <c r="F3446" s="17"/>
      <c r="G3446" s="17"/>
      <c r="H3446" s="17"/>
      <c r="I3446" s="17"/>
      <c r="J3446" s="17"/>
      <c r="K3446" s="17"/>
      <c r="L3446" s="17"/>
      <c r="M3446" s="17"/>
      <c r="N3446" s="17"/>
      <c r="O3446" s="17"/>
      <c r="P3446" s="17"/>
    </row>
    <row r="3447" spans="1:16" x14ac:dyDescent="0.3">
      <c r="A3447" s="17"/>
      <c r="B3447" s="17"/>
      <c r="C3447" s="17"/>
      <c r="D3447" s="17"/>
      <c r="E3447" s="17"/>
      <c r="F3447" s="17"/>
      <c r="G3447" s="17"/>
      <c r="H3447" s="17"/>
      <c r="I3447" s="17"/>
      <c r="J3447" s="17"/>
      <c r="K3447" s="17"/>
      <c r="L3447" s="17"/>
      <c r="M3447" s="17"/>
      <c r="N3447" s="17"/>
      <c r="O3447" s="17"/>
      <c r="P3447" s="17"/>
    </row>
    <row r="3448" spans="1:16" x14ac:dyDescent="0.3">
      <c r="A3448" s="17"/>
      <c r="B3448" s="17"/>
      <c r="C3448" s="17"/>
      <c r="D3448" s="17"/>
      <c r="E3448" s="17"/>
      <c r="F3448" s="17"/>
      <c r="G3448" s="17"/>
      <c r="H3448" s="17"/>
      <c r="I3448" s="17"/>
      <c r="J3448" s="17"/>
      <c r="K3448" s="17"/>
      <c r="L3448" s="17"/>
      <c r="M3448" s="17"/>
      <c r="N3448" s="17"/>
      <c r="O3448" s="17"/>
      <c r="P3448" s="17"/>
    </row>
    <row r="3449" spans="1:16" x14ac:dyDescent="0.3">
      <c r="A3449" s="17"/>
      <c r="B3449" s="17"/>
      <c r="C3449" s="17"/>
      <c r="D3449" s="17"/>
      <c r="E3449" s="17"/>
      <c r="F3449" s="17"/>
      <c r="G3449" s="17"/>
      <c r="H3449" s="17"/>
      <c r="I3449" s="17"/>
      <c r="J3449" s="17"/>
      <c r="K3449" s="17"/>
      <c r="L3449" s="17"/>
      <c r="M3449" s="17"/>
      <c r="N3449" s="17"/>
      <c r="O3449" s="17"/>
      <c r="P3449" s="17"/>
    </row>
    <row r="3450" spans="1:16" x14ac:dyDescent="0.3">
      <c r="A3450" s="17"/>
      <c r="B3450" s="17"/>
      <c r="C3450" s="17"/>
      <c r="D3450" s="17"/>
      <c r="E3450" s="17"/>
      <c r="F3450" s="17"/>
      <c r="G3450" s="17"/>
      <c r="H3450" s="17"/>
      <c r="I3450" s="17"/>
      <c r="J3450" s="17"/>
      <c r="K3450" s="17"/>
      <c r="L3450" s="17"/>
      <c r="M3450" s="17"/>
      <c r="N3450" s="17"/>
      <c r="O3450" s="17"/>
      <c r="P3450" s="17"/>
    </row>
    <row r="3451" spans="1:16" x14ac:dyDescent="0.3">
      <c r="A3451" s="17"/>
      <c r="B3451" s="17"/>
      <c r="C3451" s="17"/>
      <c r="D3451" s="17"/>
      <c r="E3451" s="17"/>
      <c r="F3451" s="17"/>
      <c r="G3451" s="17"/>
      <c r="H3451" s="17"/>
      <c r="I3451" s="17"/>
      <c r="J3451" s="17"/>
      <c r="K3451" s="17"/>
      <c r="L3451" s="17"/>
      <c r="M3451" s="17"/>
      <c r="N3451" s="17"/>
      <c r="O3451" s="17"/>
      <c r="P3451" s="17"/>
    </row>
    <row r="3452" spans="1:16" x14ac:dyDescent="0.3">
      <c r="A3452" s="17"/>
      <c r="B3452" s="17"/>
      <c r="C3452" s="17"/>
      <c r="D3452" s="17"/>
      <c r="E3452" s="17"/>
      <c r="F3452" s="17"/>
      <c r="G3452" s="17"/>
      <c r="H3452" s="17"/>
      <c r="I3452" s="17"/>
      <c r="J3452" s="17"/>
      <c r="K3452" s="17"/>
      <c r="L3452" s="17"/>
      <c r="M3452" s="17"/>
      <c r="N3452" s="17"/>
      <c r="O3452" s="17"/>
      <c r="P3452" s="17"/>
    </row>
    <row r="3453" spans="1:16" x14ac:dyDescent="0.3">
      <c r="A3453" s="17"/>
      <c r="B3453" s="17"/>
      <c r="C3453" s="17"/>
      <c r="D3453" s="17"/>
      <c r="E3453" s="17"/>
      <c r="F3453" s="17"/>
      <c r="G3453" s="17"/>
      <c r="H3453" s="17"/>
      <c r="I3453" s="17"/>
      <c r="J3453" s="17"/>
      <c r="K3453" s="17"/>
      <c r="L3453" s="17"/>
      <c r="M3453" s="17"/>
      <c r="N3453" s="17"/>
      <c r="O3453" s="17"/>
      <c r="P3453" s="17"/>
    </row>
    <row r="3454" spans="1:16" x14ac:dyDescent="0.3">
      <c r="A3454" s="17"/>
      <c r="B3454" s="17"/>
      <c r="C3454" s="17"/>
      <c r="D3454" s="17"/>
      <c r="E3454" s="17"/>
      <c r="F3454" s="17"/>
      <c r="G3454" s="17"/>
      <c r="H3454" s="17"/>
      <c r="I3454" s="17"/>
      <c r="J3454" s="17"/>
      <c r="K3454" s="17"/>
      <c r="L3454" s="17"/>
      <c r="M3454" s="17"/>
      <c r="N3454" s="17"/>
      <c r="O3454" s="17"/>
      <c r="P3454" s="17"/>
    </row>
    <row r="3455" spans="1:16" x14ac:dyDescent="0.3">
      <c r="A3455" s="17"/>
      <c r="B3455" s="17"/>
      <c r="C3455" s="17"/>
      <c r="D3455" s="17"/>
      <c r="E3455" s="17"/>
      <c r="F3455" s="17"/>
      <c r="G3455" s="17"/>
      <c r="H3455" s="17"/>
      <c r="I3455" s="17"/>
      <c r="J3455" s="17"/>
      <c r="K3455" s="17"/>
      <c r="L3455" s="17"/>
      <c r="M3455" s="17"/>
      <c r="N3455" s="17"/>
      <c r="O3455" s="17"/>
      <c r="P3455" s="17"/>
    </row>
    <row r="3456" spans="1:16" x14ac:dyDescent="0.3">
      <c r="A3456" s="17"/>
      <c r="B3456" s="17"/>
      <c r="C3456" s="17"/>
      <c r="D3456" s="17"/>
      <c r="E3456" s="17"/>
      <c r="F3456" s="17"/>
      <c r="G3456" s="17"/>
      <c r="H3456" s="17"/>
      <c r="I3456" s="17"/>
      <c r="J3456" s="17"/>
      <c r="K3456" s="17"/>
      <c r="L3456" s="17"/>
      <c r="M3456" s="17"/>
      <c r="N3456" s="17"/>
      <c r="O3456" s="17"/>
      <c r="P3456" s="17"/>
    </row>
    <row r="3457" spans="1:16" x14ac:dyDescent="0.3">
      <c r="A3457" s="17"/>
      <c r="B3457" s="17"/>
      <c r="C3457" s="17"/>
      <c r="D3457" s="17"/>
      <c r="E3457" s="17"/>
      <c r="F3457" s="17"/>
      <c r="G3457" s="17"/>
      <c r="H3457" s="17"/>
      <c r="I3457" s="17"/>
      <c r="J3457" s="17"/>
      <c r="K3457" s="17"/>
      <c r="L3457" s="17"/>
      <c r="M3457" s="17"/>
      <c r="N3457" s="17"/>
      <c r="O3457" s="17"/>
      <c r="P3457" s="17"/>
    </row>
    <row r="3458" spans="1:16" x14ac:dyDescent="0.3">
      <c r="A3458" s="17"/>
      <c r="B3458" s="17"/>
      <c r="C3458" s="17"/>
      <c r="D3458" s="17"/>
      <c r="E3458" s="17"/>
      <c r="F3458" s="17"/>
      <c r="G3458" s="17"/>
      <c r="H3458" s="17"/>
      <c r="I3458" s="17"/>
      <c r="J3458" s="17"/>
      <c r="K3458" s="17"/>
      <c r="L3458" s="17"/>
      <c r="M3458" s="17"/>
      <c r="N3458" s="17"/>
      <c r="O3458" s="17"/>
      <c r="P3458" s="17"/>
    </row>
    <row r="3459" spans="1:16" x14ac:dyDescent="0.3">
      <c r="A3459" s="17"/>
      <c r="B3459" s="17"/>
      <c r="C3459" s="17"/>
      <c r="D3459" s="17"/>
      <c r="E3459" s="17"/>
      <c r="F3459" s="17"/>
      <c r="G3459" s="17"/>
      <c r="H3459" s="17"/>
      <c r="I3459" s="17"/>
      <c r="J3459" s="17"/>
      <c r="K3459" s="17"/>
      <c r="L3459" s="17"/>
      <c r="M3459" s="17"/>
      <c r="N3459" s="17"/>
      <c r="O3459" s="17"/>
      <c r="P3459" s="17"/>
    </row>
    <row r="3460" spans="1:16" x14ac:dyDescent="0.3">
      <c r="A3460" s="17"/>
      <c r="B3460" s="17"/>
      <c r="C3460" s="17"/>
      <c r="D3460" s="17"/>
      <c r="E3460" s="17"/>
      <c r="F3460" s="17"/>
      <c r="G3460" s="17"/>
      <c r="H3460" s="17"/>
      <c r="I3460" s="17"/>
      <c r="J3460" s="17"/>
      <c r="K3460" s="17"/>
      <c r="L3460" s="17"/>
      <c r="M3460" s="17"/>
      <c r="N3460" s="17"/>
      <c r="O3460" s="17"/>
      <c r="P3460" s="17"/>
    </row>
    <row r="3461" spans="1:16" x14ac:dyDescent="0.3">
      <c r="A3461" s="17"/>
      <c r="B3461" s="17"/>
      <c r="C3461" s="17"/>
      <c r="D3461" s="17"/>
      <c r="E3461" s="17"/>
      <c r="F3461" s="17"/>
      <c r="G3461" s="17"/>
      <c r="H3461" s="17"/>
      <c r="I3461" s="17"/>
      <c r="J3461" s="17"/>
      <c r="K3461" s="17"/>
      <c r="L3461" s="17"/>
      <c r="M3461" s="17"/>
      <c r="N3461" s="17"/>
      <c r="O3461" s="17"/>
      <c r="P3461" s="17"/>
    </row>
    <row r="3462" spans="1:16" x14ac:dyDescent="0.3">
      <c r="A3462" s="17"/>
      <c r="B3462" s="17"/>
      <c r="C3462" s="17"/>
      <c r="D3462" s="17"/>
      <c r="E3462" s="17"/>
      <c r="F3462" s="17"/>
      <c r="G3462" s="17"/>
      <c r="H3462" s="17"/>
      <c r="I3462" s="17"/>
      <c r="J3462" s="17"/>
      <c r="K3462" s="17"/>
      <c r="L3462" s="17"/>
      <c r="M3462" s="17"/>
      <c r="N3462" s="17"/>
      <c r="O3462" s="17"/>
      <c r="P3462" s="17"/>
    </row>
    <row r="3463" spans="1:16" x14ac:dyDescent="0.3">
      <c r="A3463" s="17"/>
      <c r="B3463" s="17"/>
      <c r="C3463" s="17"/>
      <c r="D3463" s="17"/>
      <c r="E3463" s="17"/>
      <c r="F3463" s="17"/>
      <c r="G3463" s="17"/>
      <c r="H3463" s="17"/>
      <c r="I3463" s="17"/>
      <c r="J3463" s="17"/>
      <c r="K3463" s="17"/>
      <c r="L3463" s="17"/>
      <c r="M3463" s="17"/>
      <c r="N3463" s="17"/>
      <c r="O3463" s="17"/>
      <c r="P3463" s="17"/>
    </row>
    <row r="3464" spans="1:16" x14ac:dyDescent="0.3">
      <c r="A3464" s="17"/>
      <c r="B3464" s="17"/>
      <c r="C3464" s="17"/>
      <c r="D3464" s="17"/>
      <c r="E3464" s="17"/>
      <c r="F3464" s="17"/>
      <c r="G3464" s="17"/>
      <c r="H3464" s="17"/>
      <c r="I3464" s="17"/>
      <c r="J3464" s="17"/>
      <c r="K3464" s="17"/>
      <c r="L3464" s="17"/>
      <c r="M3464" s="17"/>
      <c r="N3464" s="17"/>
      <c r="O3464" s="17"/>
      <c r="P3464" s="17"/>
    </row>
    <row r="3465" spans="1:16" x14ac:dyDescent="0.3">
      <c r="A3465" s="17"/>
      <c r="B3465" s="17"/>
      <c r="C3465" s="17"/>
      <c r="D3465" s="17"/>
      <c r="E3465" s="17"/>
      <c r="F3465" s="17"/>
      <c r="G3465" s="17"/>
      <c r="H3465" s="17"/>
      <c r="I3465" s="17"/>
      <c r="J3465" s="17"/>
      <c r="K3465" s="17"/>
      <c r="L3465" s="17"/>
      <c r="M3465" s="17"/>
      <c r="N3465" s="17"/>
      <c r="O3465" s="17"/>
      <c r="P3465" s="17"/>
    </row>
    <row r="3466" spans="1:16" x14ac:dyDescent="0.3">
      <c r="A3466" s="17"/>
      <c r="B3466" s="17"/>
      <c r="C3466" s="17"/>
      <c r="D3466" s="17"/>
      <c r="E3466" s="17"/>
      <c r="F3466" s="17"/>
      <c r="G3466" s="17"/>
      <c r="H3466" s="17"/>
      <c r="I3466" s="17"/>
      <c r="J3466" s="17"/>
      <c r="K3466" s="17"/>
      <c r="L3466" s="17"/>
      <c r="M3466" s="17"/>
      <c r="N3466" s="17"/>
      <c r="O3466" s="17"/>
      <c r="P3466" s="17"/>
    </row>
    <row r="3467" spans="1:16" x14ac:dyDescent="0.3">
      <c r="A3467" s="17"/>
      <c r="B3467" s="17"/>
      <c r="C3467" s="17"/>
      <c r="D3467" s="17"/>
      <c r="E3467" s="17"/>
      <c r="F3467" s="17"/>
      <c r="G3467" s="17"/>
      <c r="H3467" s="17"/>
      <c r="I3467" s="17"/>
      <c r="J3467" s="17"/>
      <c r="K3467" s="17"/>
      <c r="L3467" s="17"/>
      <c r="M3467" s="17"/>
      <c r="N3467" s="17"/>
      <c r="O3467" s="17"/>
      <c r="P3467" s="17"/>
    </row>
    <row r="3468" spans="1:16" x14ac:dyDescent="0.3">
      <c r="A3468" s="17"/>
      <c r="B3468" s="17"/>
      <c r="C3468" s="17"/>
      <c r="D3468" s="17"/>
      <c r="E3468" s="17"/>
      <c r="F3468" s="17"/>
      <c r="G3468" s="17"/>
      <c r="H3468" s="17"/>
      <c r="I3468" s="17"/>
      <c r="J3468" s="17"/>
      <c r="K3468" s="17"/>
      <c r="L3468" s="17"/>
      <c r="M3468" s="17"/>
      <c r="N3468" s="17"/>
      <c r="O3468" s="17"/>
      <c r="P3468" s="17"/>
    </row>
    <row r="3469" spans="1:16" x14ac:dyDescent="0.3">
      <c r="A3469" s="17"/>
      <c r="B3469" s="17"/>
      <c r="C3469" s="17"/>
      <c r="D3469" s="17"/>
      <c r="E3469" s="17"/>
      <c r="F3469" s="17"/>
      <c r="G3469" s="17"/>
      <c r="H3469" s="17"/>
      <c r="I3469" s="17"/>
      <c r="J3469" s="17"/>
      <c r="K3469" s="17"/>
      <c r="L3469" s="17"/>
      <c r="M3469" s="17"/>
      <c r="N3469" s="17"/>
      <c r="O3469" s="17"/>
      <c r="P3469" s="17"/>
    </row>
    <row r="3470" spans="1:16" x14ac:dyDescent="0.3">
      <c r="A3470" s="17"/>
      <c r="B3470" s="17"/>
      <c r="C3470" s="17"/>
      <c r="D3470" s="17"/>
      <c r="E3470" s="17"/>
      <c r="F3470" s="17"/>
      <c r="G3470" s="17"/>
      <c r="H3470" s="17"/>
      <c r="I3470" s="17"/>
      <c r="J3470" s="17"/>
      <c r="K3470" s="17"/>
      <c r="L3470" s="17"/>
      <c r="M3470" s="17"/>
      <c r="N3470" s="17"/>
      <c r="O3470" s="17"/>
      <c r="P3470" s="17"/>
    </row>
    <row r="3471" spans="1:16" x14ac:dyDescent="0.3">
      <c r="A3471" s="17"/>
      <c r="B3471" s="17"/>
      <c r="C3471" s="17"/>
      <c r="D3471" s="17"/>
      <c r="E3471" s="17"/>
      <c r="F3471" s="17"/>
      <c r="G3471" s="17"/>
      <c r="H3471" s="17"/>
      <c r="I3471" s="17"/>
      <c r="J3471" s="17"/>
      <c r="K3471" s="17"/>
      <c r="L3471" s="17"/>
      <c r="M3471" s="17"/>
      <c r="N3471" s="17"/>
      <c r="O3471" s="17"/>
      <c r="P3471" s="17"/>
    </row>
    <row r="3472" spans="1:16" x14ac:dyDescent="0.3">
      <c r="A3472" s="17"/>
      <c r="B3472" s="17"/>
      <c r="C3472" s="17"/>
      <c r="D3472" s="17"/>
      <c r="E3472" s="17"/>
      <c r="F3472" s="17"/>
      <c r="G3472" s="17"/>
      <c r="H3472" s="17"/>
      <c r="I3472" s="17"/>
      <c r="J3472" s="17"/>
      <c r="K3472" s="17"/>
      <c r="L3472" s="17"/>
      <c r="M3472" s="17"/>
      <c r="N3472" s="17"/>
      <c r="O3472" s="17"/>
      <c r="P3472" s="17"/>
    </row>
    <row r="3473" spans="1:16" x14ac:dyDescent="0.3">
      <c r="A3473" s="17"/>
      <c r="B3473" s="17"/>
      <c r="C3473" s="17"/>
      <c r="D3473" s="17"/>
      <c r="E3473" s="17"/>
      <c r="F3473" s="17"/>
      <c r="G3473" s="17"/>
      <c r="H3473" s="17"/>
      <c r="I3473" s="17"/>
      <c r="J3473" s="17"/>
      <c r="K3473" s="17"/>
      <c r="L3473" s="17"/>
      <c r="M3473" s="17"/>
      <c r="N3473" s="17"/>
      <c r="O3473" s="17"/>
      <c r="P3473" s="17"/>
    </row>
    <row r="3474" spans="1:16" x14ac:dyDescent="0.3">
      <c r="A3474" s="17"/>
      <c r="B3474" s="17"/>
      <c r="C3474" s="17"/>
      <c r="D3474" s="17"/>
      <c r="E3474" s="17"/>
      <c r="F3474" s="17"/>
      <c r="G3474" s="17"/>
      <c r="H3474" s="17"/>
      <c r="I3474" s="17"/>
      <c r="J3474" s="17"/>
      <c r="K3474" s="17"/>
      <c r="L3474" s="17"/>
      <c r="M3474" s="17"/>
      <c r="N3474" s="17"/>
      <c r="O3474" s="17"/>
      <c r="P3474" s="17"/>
    </row>
    <row r="3475" spans="1:16" x14ac:dyDescent="0.3">
      <c r="A3475" s="17"/>
      <c r="B3475" s="17"/>
      <c r="C3475" s="17"/>
      <c r="D3475" s="17"/>
      <c r="E3475" s="17"/>
      <c r="F3475" s="17"/>
      <c r="G3475" s="17"/>
      <c r="H3475" s="17"/>
      <c r="I3475" s="17"/>
      <c r="J3475" s="17"/>
      <c r="K3475" s="17"/>
      <c r="L3475" s="17"/>
      <c r="M3475" s="17"/>
      <c r="N3475" s="17"/>
      <c r="O3475" s="17"/>
      <c r="P3475" s="17"/>
    </row>
    <row r="3476" spans="1:16" x14ac:dyDescent="0.3">
      <c r="A3476" s="17"/>
      <c r="B3476" s="17"/>
      <c r="C3476" s="17"/>
      <c r="D3476" s="17"/>
      <c r="E3476" s="17"/>
      <c r="F3476" s="17"/>
      <c r="G3476" s="17"/>
      <c r="H3476" s="17"/>
      <c r="I3476" s="17"/>
      <c r="J3476" s="17"/>
      <c r="K3476" s="17"/>
      <c r="L3476" s="17"/>
      <c r="M3476" s="17"/>
      <c r="N3476" s="17"/>
      <c r="O3476" s="17"/>
      <c r="P3476" s="17"/>
    </row>
    <row r="3477" spans="1:16" x14ac:dyDescent="0.3">
      <c r="A3477" s="17"/>
      <c r="B3477" s="17"/>
      <c r="C3477" s="17"/>
      <c r="D3477" s="17"/>
      <c r="E3477" s="17"/>
      <c r="F3477" s="17"/>
      <c r="G3477" s="17"/>
      <c r="H3477" s="17"/>
      <c r="I3477" s="17"/>
      <c r="J3477" s="17"/>
      <c r="K3477" s="17"/>
      <c r="L3477" s="17"/>
      <c r="M3477" s="17"/>
      <c r="N3477" s="17"/>
      <c r="O3477" s="17"/>
      <c r="P3477" s="17"/>
    </row>
    <row r="3478" spans="1:16" x14ac:dyDescent="0.3">
      <c r="A3478" s="17"/>
      <c r="B3478" s="17"/>
      <c r="C3478" s="17"/>
      <c r="D3478" s="17"/>
      <c r="E3478" s="17"/>
      <c r="F3478" s="17"/>
      <c r="G3478" s="17"/>
      <c r="H3478" s="17"/>
      <c r="I3478" s="17"/>
      <c r="J3478" s="17"/>
      <c r="K3478" s="17"/>
      <c r="L3478" s="17"/>
      <c r="M3478" s="17"/>
      <c r="N3478" s="17"/>
      <c r="O3478" s="17"/>
      <c r="P3478" s="17"/>
    </row>
    <row r="3479" spans="1:16" x14ac:dyDescent="0.3">
      <c r="A3479" s="17"/>
      <c r="B3479" s="17"/>
      <c r="C3479" s="17"/>
      <c r="D3479" s="17"/>
      <c r="E3479" s="17"/>
      <c r="F3479" s="17"/>
      <c r="G3479" s="17"/>
      <c r="H3479" s="17"/>
      <c r="I3479" s="17"/>
      <c r="J3479" s="17"/>
      <c r="K3479" s="17"/>
      <c r="L3479" s="17"/>
      <c r="M3479" s="17"/>
      <c r="N3479" s="17"/>
      <c r="O3479" s="17"/>
      <c r="P3479" s="17"/>
    </row>
    <row r="3480" spans="1:16" x14ac:dyDescent="0.3">
      <c r="A3480" s="17"/>
      <c r="B3480" s="17"/>
      <c r="C3480" s="17"/>
      <c r="D3480" s="17"/>
      <c r="E3480" s="17"/>
      <c r="F3480" s="17"/>
      <c r="G3480" s="17"/>
      <c r="H3480" s="17"/>
      <c r="I3480" s="17"/>
      <c r="J3480" s="17"/>
      <c r="K3480" s="17"/>
      <c r="L3480" s="17"/>
      <c r="M3480" s="17"/>
      <c r="N3480" s="17"/>
      <c r="O3480" s="17"/>
      <c r="P3480" s="17"/>
    </row>
    <row r="3481" spans="1:16" x14ac:dyDescent="0.3">
      <c r="A3481" s="17"/>
      <c r="B3481" s="17"/>
      <c r="C3481" s="17"/>
      <c r="D3481" s="17"/>
      <c r="E3481" s="17"/>
      <c r="F3481" s="17"/>
      <c r="G3481" s="17"/>
      <c r="H3481" s="17"/>
      <c r="I3481" s="17"/>
      <c r="J3481" s="17"/>
      <c r="K3481" s="17"/>
      <c r="L3481" s="17"/>
      <c r="M3481" s="17"/>
      <c r="N3481" s="17"/>
      <c r="O3481" s="17"/>
      <c r="P3481" s="17"/>
    </row>
    <row r="3482" spans="1:16" x14ac:dyDescent="0.3">
      <c r="A3482" s="17"/>
      <c r="B3482" s="17"/>
      <c r="C3482" s="17"/>
      <c r="D3482" s="17"/>
      <c r="E3482" s="17"/>
      <c r="F3482" s="17"/>
      <c r="G3482" s="17"/>
      <c r="H3482" s="17"/>
      <c r="I3482" s="17"/>
      <c r="J3482" s="17"/>
      <c r="K3482" s="17"/>
      <c r="L3482" s="17"/>
      <c r="M3482" s="17"/>
      <c r="N3482" s="17"/>
      <c r="O3482" s="17"/>
      <c r="P3482" s="17"/>
    </row>
    <row r="3483" spans="1:16" x14ac:dyDescent="0.3">
      <c r="A3483" s="17"/>
      <c r="B3483" s="17"/>
      <c r="C3483" s="17"/>
      <c r="D3483" s="17"/>
      <c r="E3483" s="17"/>
      <c r="F3483" s="17"/>
      <c r="G3483" s="17"/>
      <c r="H3483" s="17"/>
      <c r="I3483" s="17"/>
      <c r="J3483" s="17"/>
      <c r="K3483" s="17"/>
      <c r="L3483" s="17"/>
      <c r="M3483" s="17"/>
      <c r="N3483" s="17"/>
      <c r="O3483" s="17"/>
      <c r="P3483" s="17"/>
    </row>
    <row r="3484" spans="1:16" x14ac:dyDescent="0.3">
      <c r="A3484" s="17"/>
      <c r="B3484" s="17"/>
      <c r="C3484" s="17"/>
      <c r="D3484" s="17"/>
      <c r="E3484" s="17"/>
      <c r="F3484" s="17"/>
      <c r="G3484" s="17"/>
      <c r="H3484" s="17"/>
      <c r="I3484" s="17"/>
      <c r="J3484" s="17"/>
      <c r="K3484" s="17"/>
      <c r="L3484" s="17"/>
      <c r="M3484" s="17"/>
      <c r="N3484" s="17"/>
      <c r="O3484" s="17"/>
      <c r="P3484" s="17"/>
    </row>
    <row r="3485" spans="1:16" x14ac:dyDescent="0.3">
      <c r="A3485" s="17"/>
      <c r="B3485" s="17"/>
      <c r="C3485" s="17"/>
      <c r="D3485" s="17"/>
      <c r="E3485" s="17"/>
      <c r="F3485" s="17"/>
      <c r="G3485" s="17"/>
      <c r="H3485" s="17"/>
      <c r="I3485" s="17"/>
      <c r="J3485" s="17"/>
      <c r="K3485" s="17"/>
      <c r="L3485" s="17"/>
      <c r="M3485" s="17"/>
      <c r="N3485" s="17"/>
      <c r="O3485" s="17"/>
      <c r="P3485" s="17"/>
    </row>
    <row r="3486" spans="1:16" x14ac:dyDescent="0.3">
      <c r="A3486" s="17"/>
      <c r="B3486" s="17"/>
      <c r="C3486" s="17"/>
      <c r="D3486" s="17"/>
      <c r="E3486" s="17"/>
      <c r="F3486" s="17"/>
      <c r="G3486" s="17"/>
      <c r="H3486" s="17"/>
      <c r="I3486" s="17"/>
      <c r="J3486" s="17"/>
      <c r="K3486" s="17"/>
      <c r="L3486" s="17"/>
      <c r="M3486" s="17"/>
      <c r="N3486" s="17"/>
      <c r="O3486" s="17"/>
      <c r="P3486" s="17"/>
    </row>
    <row r="3487" spans="1:16" x14ac:dyDescent="0.3">
      <c r="A3487" s="17"/>
      <c r="B3487" s="17"/>
      <c r="C3487" s="17"/>
      <c r="D3487" s="17"/>
      <c r="E3487" s="17"/>
      <c r="F3487" s="17"/>
      <c r="G3487" s="17"/>
      <c r="H3487" s="17"/>
      <c r="I3487" s="17"/>
      <c r="J3487" s="17"/>
      <c r="K3487" s="17"/>
      <c r="L3487" s="17"/>
      <c r="M3487" s="17"/>
      <c r="N3487" s="17"/>
      <c r="O3487" s="17"/>
      <c r="P3487" s="17"/>
    </row>
    <row r="3488" spans="1:16" x14ac:dyDescent="0.3">
      <c r="A3488" s="17"/>
      <c r="B3488" s="17"/>
      <c r="C3488" s="17"/>
      <c r="D3488" s="17"/>
      <c r="E3488" s="17"/>
      <c r="F3488" s="17"/>
      <c r="G3488" s="17"/>
      <c r="H3488" s="17"/>
      <c r="I3488" s="17"/>
      <c r="J3488" s="17"/>
      <c r="K3488" s="17"/>
      <c r="L3488" s="17"/>
      <c r="M3488" s="17"/>
      <c r="N3488" s="17"/>
      <c r="O3488" s="17"/>
      <c r="P3488" s="17"/>
    </row>
    <row r="3489" spans="1:16" x14ac:dyDescent="0.3">
      <c r="A3489" s="17"/>
      <c r="B3489" s="17"/>
      <c r="C3489" s="17"/>
      <c r="D3489" s="17"/>
      <c r="E3489" s="17"/>
      <c r="F3489" s="17"/>
      <c r="G3489" s="17"/>
      <c r="H3489" s="17"/>
      <c r="I3489" s="17"/>
      <c r="J3489" s="17"/>
      <c r="K3489" s="17"/>
      <c r="L3489" s="17"/>
      <c r="M3489" s="17"/>
      <c r="N3489" s="17"/>
      <c r="O3489" s="17"/>
      <c r="P3489" s="17"/>
    </row>
    <row r="3490" spans="1:16" x14ac:dyDescent="0.3">
      <c r="A3490" s="17"/>
      <c r="B3490" s="17"/>
      <c r="C3490" s="17"/>
      <c r="D3490" s="17"/>
      <c r="E3490" s="17"/>
      <c r="F3490" s="17"/>
      <c r="G3490" s="17"/>
      <c r="H3490" s="17"/>
      <c r="I3490" s="17"/>
      <c r="J3490" s="17"/>
      <c r="K3490" s="17"/>
      <c r="L3490" s="17"/>
      <c r="M3490" s="17"/>
      <c r="N3490" s="17"/>
      <c r="O3490" s="17"/>
      <c r="P3490" s="17"/>
    </row>
    <row r="3491" spans="1:16" x14ac:dyDescent="0.3">
      <c r="A3491" s="17"/>
      <c r="B3491" s="17"/>
      <c r="C3491" s="17"/>
      <c r="D3491" s="17"/>
      <c r="E3491" s="17"/>
      <c r="F3491" s="17"/>
      <c r="G3491" s="17"/>
      <c r="H3491" s="17"/>
      <c r="I3491" s="17"/>
      <c r="J3491" s="17"/>
      <c r="K3491" s="17"/>
      <c r="L3491" s="17"/>
      <c r="M3491" s="17"/>
      <c r="N3491" s="17"/>
      <c r="O3491" s="17"/>
      <c r="P3491" s="17"/>
    </row>
    <row r="3492" spans="1:16" x14ac:dyDescent="0.3">
      <c r="A3492" s="17"/>
      <c r="B3492" s="17"/>
      <c r="C3492" s="17"/>
      <c r="D3492" s="17"/>
      <c r="E3492" s="17"/>
      <c r="F3492" s="17"/>
      <c r="G3492" s="17"/>
      <c r="H3492" s="17"/>
      <c r="I3492" s="17"/>
      <c r="J3492" s="17"/>
      <c r="K3492" s="17"/>
      <c r="L3492" s="17"/>
      <c r="M3492" s="17"/>
      <c r="N3492" s="17"/>
      <c r="O3492" s="17"/>
      <c r="P3492" s="17"/>
    </row>
    <row r="3493" spans="1:16" x14ac:dyDescent="0.3">
      <c r="A3493" s="17"/>
      <c r="B3493" s="17"/>
      <c r="C3493" s="17"/>
      <c r="D3493" s="17"/>
      <c r="E3493" s="17"/>
      <c r="F3493" s="17"/>
      <c r="G3493" s="17"/>
      <c r="H3493" s="17"/>
      <c r="I3493" s="17"/>
      <c r="J3493" s="17"/>
      <c r="K3493" s="17"/>
      <c r="L3493" s="17"/>
      <c r="M3493" s="17"/>
      <c r="N3493" s="17"/>
      <c r="O3493" s="17"/>
      <c r="P3493" s="17"/>
    </row>
    <row r="3494" spans="1:16" x14ac:dyDescent="0.3">
      <c r="A3494" s="17"/>
      <c r="B3494" s="17"/>
      <c r="C3494" s="17"/>
      <c r="D3494" s="17"/>
      <c r="E3494" s="17"/>
      <c r="F3494" s="17"/>
      <c r="G3494" s="17"/>
      <c r="H3494" s="17"/>
      <c r="I3494" s="17"/>
      <c r="J3494" s="17"/>
      <c r="K3494" s="17"/>
      <c r="L3494" s="17"/>
      <c r="M3494" s="17"/>
      <c r="N3494" s="17"/>
      <c r="O3494" s="17"/>
      <c r="P3494" s="17"/>
    </row>
    <row r="3495" spans="1:16" x14ac:dyDescent="0.3">
      <c r="A3495" s="17"/>
      <c r="B3495" s="17"/>
      <c r="C3495" s="17"/>
      <c r="D3495" s="17"/>
      <c r="E3495" s="17"/>
      <c r="F3495" s="17"/>
      <c r="G3495" s="17"/>
      <c r="H3495" s="17"/>
      <c r="I3495" s="17"/>
      <c r="J3495" s="17"/>
      <c r="K3495" s="17"/>
      <c r="L3495" s="17"/>
      <c r="M3495" s="17"/>
      <c r="N3495" s="17"/>
      <c r="O3495" s="17"/>
      <c r="P3495" s="17"/>
    </row>
    <row r="3496" spans="1:16" x14ac:dyDescent="0.3">
      <c r="A3496" s="17"/>
      <c r="B3496" s="17"/>
      <c r="C3496" s="17"/>
      <c r="D3496" s="17"/>
      <c r="E3496" s="17"/>
      <c r="F3496" s="17"/>
      <c r="G3496" s="17"/>
      <c r="H3496" s="17"/>
      <c r="I3496" s="17"/>
      <c r="J3496" s="17"/>
      <c r="K3496" s="17"/>
      <c r="L3496" s="17"/>
      <c r="M3496" s="17"/>
      <c r="N3496" s="17"/>
      <c r="O3496" s="17"/>
      <c r="P3496" s="17"/>
    </row>
    <row r="3497" spans="1:16" x14ac:dyDescent="0.3">
      <c r="A3497" s="17"/>
      <c r="B3497" s="17"/>
      <c r="C3497" s="17"/>
      <c r="D3497" s="17"/>
      <c r="E3497" s="17"/>
      <c r="F3497" s="17"/>
      <c r="G3497" s="17"/>
      <c r="H3497" s="17"/>
      <c r="I3497" s="17"/>
      <c r="J3497" s="17"/>
      <c r="K3497" s="17"/>
      <c r="L3497" s="17"/>
      <c r="M3497" s="17"/>
      <c r="N3497" s="17"/>
      <c r="O3497" s="17"/>
      <c r="P3497" s="17"/>
    </row>
    <row r="3498" spans="1:16" x14ac:dyDescent="0.3">
      <c r="A3498" s="17"/>
      <c r="B3498" s="17"/>
      <c r="C3498" s="17"/>
      <c r="D3498" s="17"/>
      <c r="E3498" s="17"/>
      <c r="F3498" s="17"/>
      <c r="G3498" s="17"/>
      <c r="H3498" s="17"/>
      <c r="I3498" s="17"/>
      <c r="J3498" s="17"/>
      <c r="K3498" s="17"/>
      <c r="L3498" s="17"/>
      <c r="M3498" s="17"/>
      <c r="N3498" s="17"/>
      <c r="O3498" s="17"/>
      <c r="P3498" s="17"/>
    </row>
    <row r="3499" spans="1:16" x14ac:dyDescent="0.3">
      <c r="A3499" s="17"/>
      <c r="B3499" s="17"/>
      <c r="C3499" s="17"/>
      <c r="D3499" s="17"/>
      <c r="E3499" s="17"/>
      <c r="F3499" s="17"/>
      <c r="G3499" s="17"/>
      <c r="H3499" s="17"/>
      <c r="I3499" s="17"/>
      <c r="J3499" s="17"/>
      <c r="K3499" s="17"/>
      <c r="L3499" s="17"/>
      <c r="M3499" s="17"/>
      <c r="N3499" s="17"/>
      <c r="O3499" s="17"/>
      <c r="P3499" s="17"/>
    </row>
    <row r="3500" spans="1:16" x14ac:dyDescent="0.3">
      <c r="A3500" s="17"/>
      <c r="B3500" s="17"/>
      <c r="C3500" s="17"/>
      <c r="D3500" s="17"/>
      <c r="E3500" s="17"/>
      <c r="F3500" s="17"/>
      <c r="G3500" s="17"/>
      <c r="H3500" s="17"/>
      <c r="I3500" s="17"/>
      <c r="J3500" s="17"/>
      <c r="K3500" s="17"/>
      <c r="L3500" s="17"/>
      <c r="M3500" s="17"/>
      <c r="N3500" s="17"/>
      <c r="O3500" s="17"/>
      <c r="P3500" s="17"/>
    </row>
    <row r="3501" spans="1:16" x14ac:dyDescent="0.3">
      <c r="A3501" s="17"/>
      <c r="B3501" s="17"/>
      <c r="C3501" s="17"/>
      <c r="D3501" s="17"/>
      <c r="E3501" s="17"/>
      <c r="F3501" s="17"/>
      <c r="G3501" s="17"/>
      <c r="H3501" s="17"/>
      <c r="I3501" s="17"/>
      <c r="J3501" s="17"/>
      <c r="K3501" s="17"/>
      <c r="L3501" s="17"/>
      <c r="M3501" s="17"/>
      <c r="N3501" s="17"/>
      <c r="O3501" s="17"/>
      <c r="P3501" s="17"/>
    </row>
    <row r="3502" spans="1:16" x14ac:dyDescent="0.3">
      <c r="A3502" s="17"/>
      <c r="B3502" s="17"/>
      <c r="C3502" s="17"/>
      <c r="D3502" s="17"/>
      <c r="E3502" s="17"/>
      <c r="F3502" s="17"/>
      <c r="G3502" s="17"/>
      <c r="H3502" s="17"/>
      <c r="I3502" s="17"/>
      <c r="J3502" s="17"/>
      <c r="K3502" s="17"/>
      <c r="L3502" s="17"/>
      <c r="M3502" s="17"/>
      <c r="N3502" s="17"/>
      <c r="O3502" s="17"/>
      <c r="P3502" s="17"/>
    </row>
    <row r="3503" spans="1:16" x14ac:dyDescent="0.3">
      <c r="A3503" s="17"/>
      <c r="B3503" s="17"/>
      <c r="C3503" s="17"/>
      <c r="D3503" s="17"/>
      <c r="E3503" s="17"/>
      <c r="F3503" s="17"/>
      <c r="G3503" s="17"/>
      <c r="H3503" s="17"/>
      <c r="I3503" s="17"/>
      <c r="J3503" s="17"/>
      <c r="K3503" s="17"/>
      <c r="L3503" s="17"/>
      <c r="M3503" s="17"/>
      <c r="N3503" s="17"/>
      <c r="O3503" s="17"/>
      <c r="P3503" s="17"/>
    </row>
    <row r="3504" spans="1:16" x14ac:dyDescent="0.3">
      <c r="A3504" s="17"/>
      <c r="B3504" s="17"/>
      <c r="C3504" s="17"/>
      <c r="D3504" s="17"/>
      <c r="E3504" s="17"/>
      <c r="F3504" s="17"/>
      <c r="G3504" s="17"/>
      <c r="H3504" s="17"/>
      <c r="I3504" s="17"/>
      <c r="J3504" s="17"/>
      <c r="K3504" s="17"/>
      <c r="L3504" s="17"/>
      <c r="M3504" s="17"/>
      <c r="N3504" s="17"/>
      <c r="O3504" s="17"/>
      <c r="P3504" s="17"/>
    </row>
    <row r="3505" spans="1:16" x14ac:dyDescent="0.3">
      <c r="A3505" s="17"/>
      <c r="B3505" s="17"/>
      <c r="C3505" s="17"/>
      <c r="D3505" s="17"/>
      <c r="E3505" s="17"/>
      <c r="F3505" s="17"/>
      <c r="G3505" s="17"/>
      <c r="H3505" s="17"/>
      <c r="I3505" s="17"/>
      <c r="J3505" s="17"/>
      <c r="K3505" s="17"/>
      <c r="L3505" s="17"/>
      <c r="M3505" s="17"/>
      <c r="N3505" s="17"/>
      <c r="O3505" s="17"/>
      <c r="P3505" s="17"/>
    </row>
    <row r="3506" spans="1:16" x14ac:dyDescent="0.3">
      <c r="A3506" s="17"/>
      <c r="B3506" s="17"/>
      <c r="C3506" s="17"/>
      <c r="D3506" s="17"/>
      <c r="E3506" s="17"/>
      <c r="F3506" s="17"/>
      <c r="G3506" s="17"/>
      <c r="H3506" s="17"/>
      <c r="I3506" s="17"/>
      <c r="J3506" s="17"/>
      <c r="K3506" s="17"/>
      <c r="L3506" s="17"/>
      <c r="M3506" s="17"/>
      <c r="N3506" s="17"/>
      <c r="O3506" s="17"/>
      <c r="P3506" s="17"/>
    </row>
    <row r="3507" spans="1:16" x14ac:dyDescent="0.3">
      <c r="A3507" s="17"/>
      <c r="B3507" s="17"/>
      <c r="C3507" s="17"/>
      <c r="D3507" s="17"/>
      <c r="E3507" s="17"/>
      <c r="F3507" s="17"/>
      <c r="G3507" s="17"/>
      <c r="H3507" s="17"/>
      <c r="I3507" s="17"/>
      <c r="J3507" s="17"/>
      <c r="K3507" s="17"/>
      <c r="L3507" s="17"/>
      <c r="M3507" s="17"/>
      <c r="N3507" s="17"/>
      <c r="O3507" s="17"/>
      <c r="P3507" s="17"/>
    </row>
    <row r="3508" spans="1:16" x14ac:dyDescent="0.3">
      <c r="A3508" s="17"/>
      <c r="B3508" s="17"/>
      <c r="C3508" s="17"/>
      <c r="D3508" s="17"/>
      <c r="E3508" s="17"/>
      <c r="F3508" s="17"/>
      <c r="G3508" s="17"/>
      <c r="H3508" s="17"/>
      <c r="I3508" s="17"/>
      <c r="J3508" s="17"/>
      <c r="K3508" s="17"/>
      <c r="L3508" s="17"/>
      <c r="M3508" s="17"/>
      <c r="N3508" s="17"/>
      <c r="O3508" s="17"/>
      <c r="P3508" s="17"/>
    </row>
    <row r="3509" spans="1:16" x14ac:dyDescent="0.3">
      <c r="A3509" s="17"/>
      <c r="B3509" s="17"/>
      <c r="C3509" s="17"/>
      <c r="D3509" s="17"/>
      <c r="E3509" s="17"/>
      <c r="F3509" s="17"/>
      <c r="G3509" s="17"/>
      <c r="H3509" s="17"/>
      <c r="I3509" s="17"/>
      <c r="J3509" s="17"/>
      <c r="K3509" s="17"/>
      <c r="L3509" s="17"/>
      <c r="M3509" s="17"/>
      <c r="N3509" s="17"/>
      <c r="O3509" s="17"/>
      <c r="P3509" s="17"/>
    </row>
    <row r="3510" spans="1:16" x14ac:dyDescent="0.3">
      <c r="A3510" s="17"/>
      <c r="B3510" s="17"/>
      <c r="C3510" s="17"/>
      <c r="D3510" s="17"/>
      <c r="E3510" s="17"/>
      <c r="F3510" s="17"/>
      <c r="G3510" s="17"/>
      <c r="H3510" s="17"/>
      <c r="I3510" s="17"/>
      <c r="J3510" s="17"/>
      <c r="K3510" s="17"/>
      <c r="L3510" s="17"/>
      <c r="M3510" s="17"/>
      <c r="N3510" s="17"/>
      <c r="O3510" s="17"/>
      <c r="P3510" s="17"/>
    </row>
    <row r="3511" spans="1:16" x14ac:dyDescent="0.3">
      <c r="A3511" s="17"/>
      <c r="B3511" s="17"/>
      <c r="C3511" s="17"/>
      <c r="D3511" s="17"/>
      <c r="E3511" s="17"/>
      <c r="F3511" s="17"/>
      <c r="G3511" s="17"/>
      <c r="H3511" s="17"/>
      <c r="I3511" s="17"/>
      <c r="J3511" s="17"/>
      <c r="K3511" s="17"/>
      <c r="L3511" s="17"/>
      <c r="M3511" s="17"/>
      <c r="N3511" s="17"/>
      <c r="O3511" s="17"/>
      <c r="P3511" s="17"/>
    </row>
    <row r="3512" spans="1:16" x14ac:dyDescent="0.3">
      <c r="A3512" s="17"/>
      <c r="B3512" s="17"/>
      <c r="C3512" s="17"/>
      <c r="D3512" s="17"/>
      <c r="E3512" s="17"/>
      <c r="F3512" s="17"/>
      <c r="G3512" s="17"/>
      <c r="H3512" s="17"/>
      <c r="I3512" s="17"/>
      <c r="J3512" s="17"/>
      <c r="K3512" s="17"/>
      <c r="L3512" s="17"/>
      <c r="M3512" s="17"/>
      <c r="N3512" s="17"/>
      <c r="O3512" s="17"/>
      <c r="P3512" s="17"/>
    </row>
    <row r="3513" spans="1:16" x14ac:dyDescent="0.3">
      <c r="A3513" s="17"/>
      <c r="B3513" s="17"/>
      <c r="C3513" s="17"/>
      <c r="D3513" s="17"/>
      <c r="E3513" s="17"/>
      <c r="F3513" s="17"/>
      <c r="G3513" s="17"/>
      <c r="H3513" s="17"/>
      <c r="I3513" s="17"/>
      <c r="J3513" s="17"/>
      <c r="K3513" s="17"/>
      <c r="L3513" s="17"/>
      <c r="M3513" s="17"/>
      <c r="N3513" s="17"/>
      <c r="O3513" s="17"/>
      <c r="P3513" s="17"/>
    </row>
    <row r="3514" spans="1:16" x14ac:dyDescent="0.3">
      <c r="A3514" s="17"/>
      <c r="B3514" s="17"/>
      <c r="C3514" s="17"/>
      <c r="D3514" s="17"/>
      <c r="E3514" s="17"/>
      <c r="F3514" s="17"/>
      <c r="G3514" s="17"/>
      <c r="H3514" s="17"/>
      <c r="I3514" s="17"/>
      <c r="J3514" s="17"/>
      <c r="K3514" s="17"/>
      <c r="L3514" s="17"/>
      <c r="M3514" s="17"/>
      <c r="N3514" s="17"/>
      <c r="O3514" s="17"/>
      <c r="P3514" s="17"/>
    </row>
    <row r="3515" spans="1:16" x14ac:dyDescent="0.3">
      <c r="A3515" s="17"/>
      <c r="B3515" s="17"/>
      <c r="C3515" s="17"/>
      <c r="D3515" s="17"/>
      <c r="E3515" s="17"/>
      <c r="F3515" s="17"/>
      <c r="G3515" s="17"/>
      <c r="H3515" s="17"/>
      <c r="I3515" s="17"/>
      <c r="J3515" s="17"/>
      <c r="K3515" s="17"/>
      <c r="L3515" s="17"/>
      <c r="M3515" s="17"/>
      <c r="N3515" s="17"/>
      <c r="O3515" s="17"/>
      <c r="P3515" s="17"/>
    </row>
    <row r="3516" spans="1:16" x14ac:dyDescent="0.3">
      <c r="A3516" s="17"/>
      <c r="B3516" s="17"/>
      <c r="C3516" s="17"/>
      <c r="D3516" s="17"/>
      <c r="E3516" s="17"/>
      <c r="F3516" s="17"/>
      <c r="G3516" s="17"/>
      <c r="H3516" s="17"/>
      <c r="I3516" s="17"/>
      <c r="J3516" s="17"/>
      <c r="K3516" s="17"/>
      <c r="L3516" s="17"/>
      <c r="M3516" s="17"/>
      <c r="N3516" s="17"/>
      <c r="O3516" s="17"/>
      <c r="P3516" s="17"/>
    </row>
    <row r="3517" spans="1:16" x14ac:dyDescent="0.3">
      <c r="A3517" s="17"/>
      <c r="B3517" s="17"/>
      <c r="C3517" s="17"/>
      <c r="D3517" s="17"/>
      <c r="E3517" s="17"/>
      <c r="F3517" s="17"/>
      <c r="G3517" s="17"/>
      <c r="H3517" s="17"/>
      <c r="I3517" s="17"/>
      <c r="J3517" s="17"/>
      <c r="K3517" s="17"/>
      <c r="L3517" s="17"/>
      <c r="M3517" s="17"/>
      <c r="N3517" s="17"/>
      <c r="O3517" s="17"/>
      <c r="P3517" s="17"/>
    </row>
    <row r="3518" spans="1:16" x14ac:dyDescent="0.3">
      <c r="A3518" s="17"/>
      <c r="B3518" s="17"/>
      <c r="C3518" s="17"/>
      <c r="D3518" s="17"/>
      <c r="E3518" s="17"/>
      <c r="F3518" s="17"/>
      <c r="G3518" s="17"/>
      <c r="H3518" s="17"/>
      <c r="I3518" s="17"/>
      <c r="J3518" s="17"/>
      <c r="K3518" s="17"/>
      <c r="L3518" s="17"/>
      <c r="M3518" s="17"/>
      <c r="N3518" s="17"/>
      <c r="O3518" s="17"/>
      <c r="P3518" s="17"/>
    </row>
    <row r="3519" spans="1:16" x14ac:dyDescent="0.3">
      <c r="A3519" s="17"/>
      <c r="B3519" s="17"/>
      <c r="C3519" s="17"/>
      <c r="D3519" s="17"/>
      <c r="E3519" s="17"/>
      <c r="F3519" s="17"/>
      <c r="G3519" s="17"/>
      <c r="H3519" s="17"/>
      <c r="I3519" s="17"/>
      <c r="J3519" s="17"/>
      <c r="K3519" s="17"/>
      <c r="L3519" s="17"/>
      <c r="M3519" s="17"/>
      <c r="N3519" s="17"/>
      <c r="O3519" s="17"/>
      <c r="P3519" s="17"/>
    </row>
    <row r="3520" spans="1:16" x14ac:dyDescent="0.3">
      <c r="A3520" s="17"/>
      <c r="B3520" s="17"/>
      <c r="C3520" s="17"/>
      <c r="D3520" s="17"/>
      <c r="E3520" s="17"/>
      <c r="F3520" s="17"/>
      <c r="G3520" s="17"/>
      <c r="H3520" s="17"/>
      <c r="I3520" s="17"/>
      <c r="J3520" s="17"/>
      <c r="K3520" s="17"/>
      <c r="L3520" s="17"/>
      <c r="M3520" s="17"/>
      <c r="N3520" s="17"/>
      <c r="O3520" s="17"/>
      <c r="P3520" s="17"/>
    </row>
    <row r="3521" spans="1:16" x14ac:dyDescent="0.3">
      <c r="A3521" s="17"/>
      <c r="B3521" s="17"/>
      <c r="C3521" s="17"/>
      <c r="D3521" s="17"/>
      <c r="E3521" s="17"/>
      <c r="F3521" s="17"/>
      <c r="G3521" s="17"/>
      <c r="H3521" s="17"/>
      <c r="I3521" s="17"/>
      <c r="J3521" s="17"/>
      <c r="K3521" s="17"/>
      <c r="L3521" s="17"/>
      <c r="M3521" s="17"/>
      <c r="N3521" s="17"/>
      <c r="O3521" s="17"/>
      <c r="P3521" s="17"/>
    </row>
    <row r="3522" spans="1:16" x14ac:dyDescent="0.3">
      <c r="A3522" s="17"/>
      <c r="B3522" s="17"/>
      <c r="C3522" s="17"/>
      <c r="D3522" s="17"/>
      <c r="E3522" s="17"/>
      <c r="F3522" s="17"/>
      <c r="G3522" s="17"/>
      <c r="H3522" s="17"/>
      <c r="I3522" s="17"/>
      <c r="J3522" s="17"/>
      <c r="K3522" s="17"/>
      <c r="L3522" s="17"/>
      <c r="M3522" s="17"/>
      <c r="N3522" s="17"/>
      <c r="O3522" s="17"/>
      <c r="P3522" s="17"/>
    </row>
    <row r="3523" spans="1:16" x14ac:dyDescent="0.3">
      <c r="A3523" s="17"/>
      <c r="B3523" s="17"/>
      <c r="C3523" s="17"/>
      <c r="D3523" s="17"/>
      <c r="E3523" s="17"/>
      <c r="F3523" s="17"/>
      <c r="G3523" s="17"/>
      <c r="H3523" s="17"/>
      <c r="I3523" s="17"/>
      <c r="J3523" s="17"/>
      <c r="K3523" s="17"/>
      <c r="L3523" s="17"/>
      <c r="M3523" s="17"/>
      <c r="N3523" s="17"/>
      <c r="O3523" s="17"/>
      <c r="P3523" s="17"/>
    </row>
    <row r="3524" spans="1:16" x14ac:dyDescent="0.3">
      <c r="A3524" s="17"/>
      <c r="B3524" s="17"/>
      <c r="C3524" s="17"/>
      <c r="D3524" s="17"/>
      <c r="E3524" s="17"/>
      <c r="F3524" s="17"/>
      <c r="G3524" s="17"/>
      <c r="H3524" s="17"/>
      <c r="I3524" s="17"/>
      <c r="J3524" s="17"/>
      <c r="K3524" s="17"/>
      <c r="L3524" s="17"/>
      <c r="M3524" s="17"/>
      <c r="N3524" s="17"/>
      <c r="O3524" s="17"/>
      <c r="P3524" s="17"/>
    </row>
    <row r="3525" spans="1:16" x14ac:dyDescent="0.3">
      <c r="A3525" s="17"/>
      <c r="B3525" s="17"/>
      <c r="C3525" s="17"/>
      <c r="D3525" s="17"/>
      <c r="E3525" s="17"/>
      <c r="F3525" s="17"/>
      <c r="G3525" s="17"/>
      <c r="H3525" s="17"/>
      <c r="I3525" s="17"/>
      <c r="J3525" s="17"/>
      <c r="K3525" s="17"/>
      <c r="L3525" s="17"/>
      <c r="M3525" s="17"/>
      <c r="N3525" s="17"/>
      <c r="O3525" s="17"/>
      <c r="P3525" s="17"/>
    </row>
    <row r="3526" spans="1:16" x14ac:dyDescent="0.3">
      <c r="A3526" s="17"/>
      <c r="B3526" s="17"/>
      <c r="C3526" s="17"/>
      <c r="D3526" s="17"/>
      <c r="E3526" s="17"/>
      <c r="F3526" s="17"/>
      <c r="G3526" s="17"/>
      <c r="H3526" s="17"/>
      <c r="I3526" s="17"/>
      <c r="J3526" s="17"/>
      <c r="K3526" s="17"/>
      <c r="L3526" s="17"/>
      <c r="M3526" s="17"/>
      <c r="N3526" s="17"/>
      <c r="O3526" s="17"/>
      <c r="P3526" s="17"/>
    </row>
    <row r="3527" spans="1:16" x14ac:dyDescent="0.3">
      <c r="A3527" s="17"/>
      <c r="B3527" s="17"/>
      <c r="C3527" s="17"/>
      <c r="D3527" s="17"/>
      <c r="E3527" s="17"/>
      <c r="F3527" s="17"/>
      <c r="G3527" s="17"/>
      <c r="H3527" s="17"/>
      <c r="I3527" s="17"/>
      <c r="J3527" s="17"/>
      <c r="K3527" s="17"/>
      <c r="L3527" s="17"/>
      <c r="M3527" s="17"/>
      <c r="N3527" s="17"/>
      <c r="O3527" s="17"/>
      <c r="P3527" s="17"/>
    </row>
    <row r="3528" spans="1:16" x14ac:dyDescent="0.3">
      <c r="A3528" s="17"/>
      <c r="B3528" s="17"/>
      <c r="C3528" s="17"/>
      <c r="D3528" s="17"/>
      <c r="E3528" s="17"/>
      <c r="F3528" s="17"/>
      <c r="G3528" s="17"/>
      <c r="H3528" s="17"/>
      <c r="I3528" s="17"/>
      <c r="J3528" s="17"/>
      <c r="K3528" s="17"/>
      <c r="L3528" s="17"/>
      <c r="M3528" s="17"/>
      <c r="N3528" s="17"/>
      <c r="O3528" s="17"/>
      <c r="P3528" s="17"/>
    </row>
    <row r="3529" spans="1:16" x14ac:dyDescent="0.3">
      <c r="A3529" s="17"/>
      <c r="B3529" s="17"/>
      <c r="C3529" s="17"/>
      <c r="D3529" s="17"/>
      <c r="E3529" s="17"/>
      <c r="F3529" s="17"/>
      <c r="G3529" s="17"/>
      <c r="H3529" s="17"/>
      <c r="I3529" s="17"/>
      <c r="J3529" s="17"/>
      <c r="K3529" s="17"/>
      <c r="L3529" s="17"/>
      <c r="M3529" s="17"/>
      <c r="N3529" s="17"/>
      <c r="O3529" s="17"/>
      <c r="P3529" s="17"/>
    </row>
    <row r="3530" spans="1:16" x14ac:dyDescent="0.3">
      <c r="A3530" s="17"/>
      <c r="B3530" s="17"/>
      <c r="C3530" s="17"/>
      <c r="D3530" s="17"/>
      <c r="E3530" s="17"/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  <c r="P3530" s="17"/>
    </row>
    <row r="3531" spans="1:16" x14ac:dyDescent="0.3">
      <c r="A3531" s="17"/>
      <c r="B3531" s="17"/>
      <c r="C3531" s="17"/>
      <c r="D3531" s="17"/>
      <c r="E3531" s="17"/>
      <c r="F3531" s="17"/>
      <c r="G3531" s="17"/>
      <c r="H3531" s="17"/>
      <c r="I3531" s="17"/>
      <c r="J3531" s="17"/>
      <c r="K3531" s="17"/>
      <c r="L3531" s="17"/>
      <c r="M3531" s="17"/>
      <c r="N3531" s="17"/>
      <c r="O3531" s="17"/>
      <c r="P3531" s="17"/>
    </row>
    <row r="3532" spans="1:16" x14ac:dyDescent="0.3">
      <c r="A3532" s="17"/>
      <c r="B3532" s="17"/>
      <c r="C3532" s="17"/>
      <c r="D3532" s="17"/>
      <c r="E3532" s="17"/>
      <c r="F3532" s="17"/>
      <c r="G3532" s="17"/>
      <c r="H3532" s="17"/>
      <c r="I3532" s="17"/>
      <c r="J3532" s="17"/>
      <c r="K3532" s="17"/>
      <c r="L3532" s="17"/>
      <c r="M3532" s="17"/>
      <c r="N3532" s="17"/>
      <c r="O3532" s="17"/>
      <c r="P3532" s="17"/>
    </row>
    <row r="3533" spans="1:16" x14ac:dyDescent="0.3">
      <c r="A3533" s="17"/>
      <c r="B3533" s="17"/>
      <c r="C3533" s="17"/>
      <c r="D3533" s="17"/>
      <c r="E3533" s="17"/>
      <c r="F3533" s="17"/>
      <c r="G3533" s="17"/>
      <c r="H3533" s="17"/>
      <c r="I3533" s="17"/>
      <c r="J3533" s="17"/>
      <c r="K3533" s="17"/>
      <c r="L3533" s="17"/>
      <c r="M3533" s="17"/>
      <c r="N3533" s="17"/>
      <c r="O3533" s="17"/>
      <c r="P3533" s="17"/>
    </row>
    <row r="3534" spans="1:16" x14ac:dyDescent="0.3">
      <c r="A3534" s="17"/>
      <c r="B3534" s="17"/>
      <c r="C3534" s="17"/>
      <c r="D3534" s="17"/>
      <c r="E3534" s="17"/>
      <c r="F3534" s="17"/>
      <c r="G3534" s="17"/>
      <c r="H3534" s="17"/>
      <c r="I3534" s="17"/>
      <c r="J3534" s="17"/>
      <c r="K3534" s="17"/>
      <c r="L3534" s="17"/>
      <c r="M3534" s="17"/>
      <c r="N3534" s="17"/>
      <c r="O3534" s="17"/>
      <c r="P3534" s="17"/>
    </row>
    <row r="3535" spans="1:16" x14ac:dyDescent="0.3">
      <c r="A3535" s="17"/>
      <c r="B3535" s="17"/>
      <c r="C3535" s="17"/>
      <c r="D3535" s="17"/>
      <c r="E3535" s="17"/>
      <c r="F3535" s="17"/>
      <c r="G3535" s="17"/>
      <c r="H3535" s="17"/>
      <c r="I3535" s="17"/>
      <c r="J3535" s="17"/>
      <c r="K3535" s="17"/>
      <c r="L3535" s="17"/>
      <c r="M3535" s="17"/>
      <c r="N3535" s="17"/>
      <c r="O3535" s="17"/>
      <c r="P3535" s="17"/>
    </row>
    <row r="3536" spans="1:16" x14ac:dyDescent="0.3">
      <c r="A3536" s="17"/>
      <c r="B3536" s="17"/>
      <c r="C3536" s="17"/>
      <c r="D3536" s="17"/>
      <c r="E3536" s="17"/>
      <c r="F3536" s="17"/>
      <c r="G3536" s="17"/>
      <c r="H3536" s="17"/>
      <c r="I3536" s="17"/>
      <c r="J3536" s="17"/>
      <c r="K3536" s="17"/>
      <c r="L3536" s="17"/>
      <c r="M3536" s="17"/>
      <c r="N3536" s="17"/>
      <c r="O3536" s="17"/>
      <c r="P3536" s="17"/>
    </row>
    <row r="3537" spans="1:16" x14ac:dyDescent="0.3">
      <c r="A3537" s="17"/>
      <c r="B3537" s="17"/>
      <c r="C3537" s="17"/>
      <c r="D3537" s="17"/>
      <c r="E3537" s="17"/>
      <c r="F3537" s="17"/>
      <c r="G3537" s="17"/>
      <c r="H3537" s="17"/>
      <c r="I3537" s="17"/>
      <c r="J3537" s="17"/>
      <c r="K3537" s="17"/>
      <c r="L3537" s="17"/>
      <c r="M3537" s="17"/>
      <c r="N3537" s="17"/>
      <c r="O3537" s="17"/>
      <c r="P3537" s="17"/>
    </row>
    <row r="3538" spans="1:16" x14ac:dyDescent="0.3">
      <c r="A3538" s="17"/>
      <c r="B3538" s="17"/>
      <c r="C3538" s="17"/>
      <c r="D3538" s="17"/>
      <c r="E3538" s="17"/>
      <c r="F3538" s="17"/>
      <c r="G3538" s="17"/>
      <c r="H3538" s="17"/>
      <c r="I3538" s="17"/>
      <c r="J3538" s="17"/>
      <c r="K3538" s="17"/>
      <c r="L3538" s="17"/>
      <c r="M3538" s="17"/>
      <c r="N3538" s="17"/>
      <c r="O3538" s="17"/>
      <c r="P3538" s="17"/>
    </row>
    <row r="3539" spans="1:16" x14ac:dyDescent="0.3">
      <c r="A3539" s="17"/>
      <c r="B3539" s="17"/>
      <c r="C3539" s="17"/>
      <c r="D3539" s="17"/>
      <c r="E3539" s="17"/>
      <c r="F3539" s="17"/>
      <c r="G3539" s="17"/>
      <c r="H3539" s="17"/>
      <c r="I3539" s="17"/>
      <c r="J3539" s="17"/>
      <c r="K3539" s="17"/>
      <c r="L3539" s="17"/>
      <c r="M3539" s="17"/>
      <c r="N3539" s="17"/>
      <c r="O3539" s="17"/>
      <c r="P3539" s="17"/>
    </row>
    <row r="3540" spans="1:16" x14ac:dyDescent="0.3">
      <c r="A3540" s="17"/>
      <c r="B3540" s="17"/>
      <c r="C3540" s="17"/>
      <c r="D3540" s="17"/>
      <c r="E3540" s="17"/>
      <c r="F3540" s="17"/>
      <c r="G3540" s="17"/>
      <c r="H3540" s="17"/>
      <c r="I3540" s="17"/>
      <c r="J3540" s="17"/>
      <c r="K3540" s="17"/>
      <c r="L3540" s="17"/>
      <c r="M3540" s="17"/>
      <c r="N3540" s="17"/>
      <c r="O3540" s="17"/>
      <c r="P3540" s="17"/>
    </row>
    <row r="3541" spans="1:16" x14ac:dyDescent="0.3">
      <c r="A3541" s="17"/>
      <c r="B3541" s="17"/>
      <c r="C3541" s="17"/>
      <c r="D3541" s="17"/>
      <c r="E3541" s="17"/>
      <c r="F3541" s="17"/>
      <c r="G3541" s="17"/>
      <c r="H3541" s="17"/>
      <c r="I3541" s="17"/>
      <c r="J3541" s="17"/>
      <c r="K3541" s="17"/>
      <c r="L3541" s="17"/>
      <c r="M3541" s="17"/>
      <c r="N3541" s="17"/>
      <c r="O3541" s="17"/>
      <c r="P3541" s="17"/>
    </row>
    <row r="3542" spans="1:16" x14ac:dyDescent="0.3">
      <c r="A3542" s="17"/>
      <c r="B3542" s="17"/>
      <c r="C3542" s="17"/>
      <c r="D3542" s="17"/>
      <c r="E3542" s="17"/>
      <c r="F3542" s="17"/>
      <c r="G3542" s="17"/>
      <c r="H3542" s="17"/>
      <c r="I3542" s="17"/>
      <c r="J3542" s="17"/>
      <c r="K3542" s="17"/>
      <c r="L3542" s="17"/>
      <c r="M3542" s="17"/>
      <c r="N3542" s="17"/>
      <c r="O3542" s="17"/>
      <c r="P3542" s="17"/>
    </row>
    <row r="3543" spans="1:16" x14ac:dyDescent="0.3">
      <c r="A3543" s="17"/>
      <c r="B3543" s="17"/>
      <c r="C3543" s="17"/>
      <c r="D3543" s="17"/>
      <c r="E3543" s="17"/>
      <c r="F3543" s="17"/>
      <c r="G3543" s="17"/>
      <c r="H3543" s="17"/>
      <c r="I3543" s="17"/>
      <c r="J3543" s="17"/>
      <c r="K3543" s="17"/>
      <c r="L3543" s="17"/>
      <c r="M3543" s="17"/>
      <c r="N3543" s="17"/>
      <c r="O3543" s="17"/>
      <c r="P3543" s="17"/>
    </row>
    <row r="3544" spans="1:16" x14ac:dyDescent="0.3">
      <c r="A3544" s="17"/>
      <c r="B3544" s="17"/>
      <c r="C3544" s="17"/>
      <c r="D3544" s="17"/>
      <c r="E3544" s="17"/>
      <c r="F3544" s="17"/>
      <c r="G3544" s="17"/>
      <c r="H3544" s="17"/>
      <c r="I3544" s="17"/>
      <c r="J3544" s="17"/>
      <c r="K3544" s="17"/>
      <c r="L3544" s="17"/>
      <c r="M3544" s="17"/>
      <c r="N3544" s="17"/>
      <c r="O3544" s="17"/>
      <c r="P3544" s="17"/>
    </row>
    <row r="3545" spans="1:16" x14ac:dyDescent="0.3">
      <c r="A3545" s="17"/>
      <c r="B3545" s="17"/>
      <c r="C3545" s="17"/>
      <c r="D3545" s="17"/>
      <c r="E3545" s="17"/>
      <c r="F3545" s="17"/>
      <c r="G3545" s="17"/>
      <c r="H3545" s="17"/>
      <c r="I3545" s="17"/>
      <c r="J3545" s="17"/>
      <c r="K3545" s="17"/>
      <c r="L3545" s="17"/>
      <c r="M3545" s="17"/>
      <c r="N3545" s="17"/>
      <c r="O3545" s="17"/>
      <c r="P3545" s="17"/>
    </row>
    <row r="3546" spans="1:16" x14ac:dyDescent="0.3">
      <c r="A3546" s="17"/>
      <c r="B3546" s="17"/>
      <c r="C3546" s="17"/>
      <c r="D3546" s="17"/>
      <c r="E3546" s="17"/>
      <c r="F3546" s="17"/>
      <c r="G3546" s="17"/>
      <c r="H3546" s="17"/>
      <c r="I3546" s="17"/>
      <c r="J3546" s="17"/>
      <c r="K3546" s="17"/>
      <c r="L3546" s="17"/>
      <c r="M3546" s="17"/>
      <c r="N3546" s="17"/>
      <c r="O3546" s="17"/>
      <c r="P3546" s="17"/>
    </row>
    <row r="3547" spans="1:16" x14ac:dyDescent="0.3">
      <c r="A3547" s="17"/>
      <c r="B3547" s="17"/>
      <c r="C3547" s="17"/>
      <c r="D3547" s="17"/>
      <c r="E3547" s="17"/>
      <c r="F3547" s="17"/>
      <c r="G3547" s="17"/>
      <c r="H3547" s="17"/>
      <c r="I3547" s="17"/>
      <c r="J3547" s="17"/>
      <c r="K3547" s="17"/>
      <c r="L3547" s="17"/>
      <c r="M3547" s="17"/>
      <c r="N3547" s="17"/>
      <c r="O3547" s="17"/>
      <c r="P3547" s="17"/>
    </row>
    <row r="3548" spans="1:16" x14ac:dyDescent="0.3">
      <c r="A3548" s="17"/>
      <c r="B3548" s="17"/>
      <c r="C3548" s="17"/>
      <c r="D3548" s="17"/>
      <c r="E3548" s="17"/>
      <c r="F3548" s="17"/>
      <c r="G3548" s="17"/>
      <c r="H3548" s="17"/>
      <c r="I3548" s="17"/>
      <c r="J3548" s="17"/>
      <c r="K3548" s="17"/>
      <c r="L3548" s="17"/>
      <c r="M3548" s="17"/>
      <c r="N3548" s="17"/>
      <c r="O3548" s="17"/>
      <c r="P3548" s="17"/>
    </row>
    <row r="3549" spans="1:16" x14ac:dyDescent="0.3">
      <c r="A3549" s="17"/>
      <c r="B3549" s="17"/>
      <c r="C3549" s="17"/>
      <c r="D3549" s="17"/>
      <c r="E3549" s="17"/>
      <c r="F3549" s="17"/>
      <c r="G3549" s="17"/>
      <c r="H3549" s="17"/>
      <c r="I3549" s="17"/>
      <c r="J3549" s="17"/>
      <c r="K3549" s="17"/>
      <c r="L3549" s="17"/>
      <c r="M3549" s="17"/>
      <c r="N3549" s="17"/>
      <c r="O3549" s="17"/>
      <c r="P3549" s="17"/>
    </row>
    <row r="3550" spans="1:16" x14ac:dyDescent="0.3">
      <c r="A3550" s="17"/>
      <c r="B3550" s="17"/>
      <c r="C3550" s="17"/>
      <c r="D3550" s="17"/>
      <c r="E3550" s="17"/>
      <c r="F3550" s="17"/>
      <c r="G3550" s="17"/>
      <c r="H3550" s="17"/>
      <c r="I3550" s="17"/>
      <c r="J3550" s="17"/>
      <c r="K3550" s="17"/>
      <c r="L3550" s="17"/>
      <c r="M3550" s="17"/>
      <c r="N3550" s="17"/>
      <c r="O3550" s="17"/>
      <c r="P3550" s="17"/>
    </row>
    <row r="3551" spans="1:16" x14ac:dyDescent="0.3">
      <c r="A3551" s="17"/>
      <c r="B3551" s="17"/>
      <c r="C3551" s="17"/>
      <c r="D3551" s="17"/>
      <c r="E3551" s="17"/>
      <c r="F3551" s="17"/>
      <c r="G3551" s="17"/>
      <c r="H3551" s="17"/>
      <c r="I3551" s="17"/>
      <c r="J3551" s="17"/>
      <c r="K3551" s="17"/>
      <c r="L3551" s="17"/>
      <c r="M3551" s="17"/>
      <c r="N3551" s="17"/>
      <c r="O3551" s="17"/>
      <c r="P3551" s="17"/>
    </row>
    <row r="3552" spans="1:16" x14ac:dyDescent="0.3">
      <c r="A3552" s="17"/>
      <c r="B3552" s="17"/>
      <c r="C3552" s="17"/>
      <c r="D3552" s="17"/>
      <c r="E3552" s="17"/>
      <c r="F3552" s="17"/>
      <c r="G3552" s="17"/>
      <c r="H3552" s="17"/>
      <c r="I3552" s="17"/>
      <c r="J3552" s="17"/>
      <c r="K3552" s="17"/>
      <c r="L3552" s="17"/>
      <c r="M3552" s="17"/>
      <c r="N3552" s="17"/>
      <c r="O3552" s="17"/>
      <c r="P3552" s="17"/>
    </row>
    <row r="3553" spans="1:16" x14ac:dyDescent="0.3">
      <c r="A3553" s="17"/>
      <c r="B3553" s="17"/>
      <c r="C3553" s="17"/>
      <c r="D3553" s="17"/>
      <c r="E3553" s="17"/>
      <c r="F3553" s="17"/>
      <c r="G3553" s="17"/>
      <c r="H3553" s="17"/>
      <c r="I3553" s="17"/>
      <c r="J3553" s="17"/>
      <c r="K3553" s="17"/>
      <c r="L3553" s="17"/>
      <c r="M3553" s="17"/>
      <c r="N3553" s="17"/>
      <c r="O3553" s="17"/>
      <c r="P3553" s="17"/>
    </row>
    <row r="3554" spans="1:16" x14ac:dyDescent="0.3">
      <c r="A3554" s="17"/>
      <c r="B3554" s="17"/>
      <c r="C3554" s="17"/>
      <c r="D3554" s="17"/>
      <c r="E3554" s="17"/>
      <c r="F3554" s="17"/>
      <c r="G3554" s="17"/>
      <c r="H3554" s="17"/>
      <c r="I3554" s="17"/>
      <c r="J3554" s="17"/>
      <c r="K3554" s="17"/>
      <c r="L3554" s="17"/>
      <c r="M3554" s="17"/>
      <c r="N3554" s="17"/>
      <c r="O3554" s="17"/>
      <c r="P3554" s="17"/>
    </row>
    <row r="3555" spans="1:16" x14ac:dyDescent="0.3">
      <c r="A3555" s="17"/>
      <c r="B3555" s="17"/>
      <c r="C3555" s="17"/>
      <c r="D3555" s="17"/>
      <c r="E3555" s="17"/>
      <c r="F3555" s="17"/>
      <c r="G3555" s="17"/>
      <c r="H3555" s="17"/>
      <c r="I3555" s="17"/>
      <c r="J3555" s="17"/>
      <c r="K3555" s="17"/>
      <c r="L3555" s="17"/>
      <c r="M3555" s="17"/>
      <c r="N3555" s="17"/>
      <c r="O3555" s="17"/>
      <c r="P3555" s="17"/>
    </row>
    <row r="3556" spans="1:16" x14ac:dyDescent="0.3">
      <c r="A3556" s="17"/>
      <c r="B3556" s="17"/>
      <c r="C3556" s="17"/>
      <c r="D3556" s="17"/>
      <c r="E3556" s="17"/>
      <c r="F3556" s="17"/>
      <c r="G3556" s="17"/>
      <c r="H3556" s="17"/>
      <c r="I3556" s="17"/>
      <c r="J3556" s="17"/>
      <c r="K3556" s="17"/>
      <c r="L3556" s="17"/>
      <c r="M3556" s="17"/>
      <c r="N3556" s="17"/>
      <c r="O3556" s="17"/>
      <c r="P3556" s="17"/>
    </row>
    <row r="3557" spans="1:16" x14ac:dyDescent="0.3">
      <c r="A3557" s="17"/>
      <c r="B3557" s="17"/>
      <c r="C3557" s="17"/>
      <c r="D3557" s="17"/>
      <c r="E3557" s="17"/>
      <c r="F3557" s="17"/>
      <c r="G3557" s="17"/>
      <c r="H3557" s="17"/>
      <c r="I3557" s="17"/>
      <c r="J3557" s="17"/>
      <c r="K3557" s="17"/>
      <c r="L3557" s="17"/>
      <c r="M3557" s="17"/>
      <c r="N3557" s="17"/>
      <c r="O3557" s="17"/>
      <c r="P3557" s="17"/>
    </row>
    <row r="3558" spans="1:16" x14ac:dyDescent="0.3">
      <c r="A3558" s="17"/>
      <c r="B3558" s="17"/>
      <c r="C3558" s="17"/>
      <c r="D3558" s="17"/>
      <c r="E3558" s="17"/>
      <c r="F3558" s="17"/>
      <c r="G3558" s="17"/>
      <c r="H3558" s="17"/>
      <c r="I3558" s="17"/>
      <c r="J3558" s="17"/>
      <c r="K3558" s="17"/>
      <c r="L3558" s="17"/>
      <c r="M3558" s="17"/>
      <c r="N3558" s="17"/>
      <c r="O3558" s="17"/>
      <c r="P3558" s="17"/>
    </row>
    <row r="3559" spans="1:16" x14ac:dyDescent="0.3">
      <c r="A3559" s="17"/>
      <c r="B3559" s="17"/>
      <c r="C3559" s="17"/>
      <c r="D3559" s="17"/>
      <c r="E3559" s="17"/>
      <c r="F3559" s="17"/>
      <c r="G3559" s="17"/>
      <c r="H3559" s="17"/>
      <c r="I3559" s="17"/>
      <c r="J3559" s="17"/>
      <c r="K3559" s="17"/>
      <c r="L3559" s="17"/>
      <c r="M3559" s="17"/>
      <c r="N3559" s="17"/>
      <c r="O3559" s="17"/>
      <c r="P3559" s="17"/>
    </row>
    <row r="3560" spans="1:16" x14ac:dyDescent="0.3">
      <c r="A3560" s="17"/>
      <c r="B3560" s="17"/>
      <c r="C3560" s="17"/>
      <c r="D3560" s="17"/>
      <c r="E3560" s="17"/>
      <c r="F3560" s="17"/>
      <c r="G3560" s="17"/>
      <c r="H3560" s="17"/>
      <c r="I3560" s="17"/>
      <c r="J3560" s="17"/>
      <c r="K3560" s="17"/>
      <c r="L3560" s="17"/>
      <c r="M3560" s="17"/>
      <c r="N3560" s="17"/>
      <c r="O3560" s="17"/>
      <c r="P3560" s="17"/>
    </row>
    <row r="3561" spans="1:16" x14ac:dyDescent="0.3">
      <c r="A3561" s="17"/>
      <c r="B3561" s="17"/>
      <c r="C3561" s="17"/>
      <c r="D3561" s="17"/>
      <c r="E3561" s="17"/>
      <c r="F3561" s="17"/>
      <c r="G3561" s="17"/>
      <c r="H3561" s="17"/>
      <c r="I3561" s="17"/>
      <c r="J3561" s="17"/>
      <c r="K3561" s="17"/>
      <c r="L3561" s="17"/>
      <c r="M3561" s="17"/>
      <c r="N3561" s="17"/>
      <c r="O3561" s="17"/>
      <c r="P3561" s="17"/>
    </row>
    <row r="3562" spans="1:16" x14ac:dyDescent="0.3">
      <c r="A3562" s="17"/>
      <c r="B3562" s="17"/>
      <c r="C3562" s="17"/>
      <c r="D3562" s="17"/>
      <c r="E3562" s="17"/>
      <c r="F3562" s="17"/>
      <c r="G3562" s="17"/>
      <c r="H3562" s="17"/>
      <c r="I3562" s="17"/>
      <c r="J3562" s="17"/>
      <c r="K3562" s="17"/>
      <c r="L3562" s="17"/>
      <c r="M3562" s="17"/>
      <c r="N3562" s="17"/>
      <c r="O3562" s="17"/>
      <c r="P3562" s="17"/>
    </row>
    <row r="3563" spans="1:16" x14ac:dyDescent="0.3">
      <c r="A3563" s="17"/>
      <c r="B3563" s="17"/>
      <c r="C3563" s="17"/>
      <c r="D3563" s="17"/>
      <c r="E3563" s="17"/>
      <c r="F3563" s="17"/>
      <c r="G3563" s="17"/>
      <c r="H3563" s="17"/>
      <c r="I3563" s="17"/>
      <c r="J3563" s="17"/>
      <c r="K3563" s="17"/>
      <c r="L3563" s="17"/>
      <c r="M3563" s="17"/>
      <c r="N3563" s="17"/>
      <c r="O3563" s="17"/>
      <c r="P3563" s="17"/>
    </row>
    <row r="3564" spans="1:16" x14ac:dyDescent="0.3">
      <c r="A3564" s="17"/>
      <c r="B3564" s="17"/>
      <c r="C3564" s="17"/>
      <c r="D3564" s="17"/>
      <c r="E3564" s="17"/>
      <c r="F3564" s="17"/>
      <c r="G3564" s="17"/>
      <c r="H3564" s="17"/>
      <c r="I3564" s="17"/>
      <c r="J3564" s="17"/>
      <c r="K3564" s="17"/>
      <c r="L3564" s="17"/>
      <c r="M3564" s="17"/>
      <c r="N3564" s="17"/>
      <c r="O3564" s="17"/>
      <c r="P3564" s="17"/>
    </row>
    <row r="3565" spans="1:16" x14ac:dyDescent="0.3">
      <c r="A3565" s="17"/>
      <c r="B3565" s="17"/>
      <c r="C3565" s="17"/>
      <c r="D3565" s="17"/>
      <c r="E3565" s="17"/>
      <c r="F3565" s="17"/>
      <c r="G3565" s="17"/>
      <c r="H3565" s="17"/>
      <c r="I3565" s="17"/>
      <c r="J3565" s="17"/>
      <c r="K3565" s="17"/>
      <c r="L3565" s="17"/>
      <c r="M3565" s="17"/>
      <c r="N3565" s="17"/>
      <c r="O3565" s="17"/>
      <c r="P3565" s="17"/>
    </row>
    <row r="3566" spans="1:16" x14ac:dyDescent="0.3">
      <c r="A3566" s="17"/>
      <c r="B3566" s="17"/>
      <c r="C3566" s="17"/>
      <c r="D3566" s="17"/>
      <c r="E3566" s="17"/>
      <c r="F3566" s="17"/>
      <c r="G3566" s="17"/>
      <c r="H3566" s="17"/>
      <c r="I3566" s="17"/>
      <c r="J3566" s="17"/>
      <c r="K3566" s="17"/>
      <c r="L3566" s="17"/>
      <c r="M3566" s="17"/>
      <c r="N3566" s="17"/>
      <c r="O3566" s="17"/>
      <c r="P3566" s="17"/>
    </row>
    <row r="3567" spans="1:16" x14ac:dyDescent="0.3">
      <c r="A3567" s="17"/>
      <c r="B3567" s="17"/>
      <c r="C3567" s="17"/>
      <c r="D3567" s="17"/>
      <c r="E3567" s="17"/>
      <c r="F3567" s="17"/>
      <c r="G3567" s="17"/>
      <c r="H3567" s="17"/>
      <c r="I3567" s="17"/>
      <c r="J3567" s="17"/>
      <c r="K3567" s="17"/>
      <c r="L3567" s="17"/>
      <c r="M3567" s="17"/>
      <c r="N3567" s="17"/>
      <c r="O3567" s="17"/>
      <c r="P3567" s="17"/>
    </row>
    <row r="3568" spans="1:16" x14ac:dyDescent="0.3">
      <c r="A3568" s="17"/>
      <c r="B3568" s="17"/>
      <c r="C3568" s="17"/>
      <c r="D3568" s="17"/>
      <c r="E3568" s="17"/>
      <c r="F3568" s="17"/>
      <c r="G3568" s="17"/>
      <c r="H3568" s="17"/>
      <c r="I3568" s="17"/>
      <c r="J3568" s="17"/>
      <c r="K3568" s="17"/>
      <c r="L3568" s="17"/>
      <c r="M3568" s="17"/>
      <c r="N3568" s="17"/>
      <c r="O3568" s="17"/>
      <c r="P3568" s="17"/>
    </row>
    <row r="3569" spans="1:16" x14ac:dyDescent="0.3">
      <c r="A3569" s="17"/>
      <c r="B3569" s="17"/>
      <c r="C3569" s="17"/>
      <c r="D3569" s="17"/>
      <c r="E3569" s="17"/>
      <c r="F3569" s="17"/>
      <c r="G3569" s="17"/>
      <c r="H3569" s="17"/>
      <c r="I3569" s="17"/>
      <c r="J3569" s="17"/>
      <c r="K3569" s="17"/>
      <c r="L3569" s="17"/>
      <c r="M3569" s="17"/>
      <c r="N3569" s="17"/>
      <c r="O3569" s="17"/>
      <c r="P3569" s="17"/>
    </row>
    <row r="3570" spans="1:16" x14ac:dyDescent="0.3">
      <c r="A3570" s="17"/>
      <c r="B3570" s="17"/>
      <c r="C3570" s="17"/>
      <c r="D3570" s="17"/>
      <c r="E3570" s="17"/>
      <c r="F3570" s="17"/>
      <c r="G3570" s="17"/>
      <c r="H3570" s="17"/>
      <c r="I3570" s="17"/>
      <c r="J3570" s="17"/>
      <c r="K3570" s="17"/>
      <c r="L3570" s="17"/>
      <c r="M3570" s="17"/>
      <c r="N3570" s="17"/>
      <c r="O3570" s="17"/>
      <c r="P3570" s="17"/>
    </row>
    <row r="3571" spans="1:16" x14ac:dyDescent="0.3">
      <c r="A3571" s="17"/>
      <c r="B3571" s="17"/>
      <c r="C3571" s="17"/>
      <c r="D3571" s="17"/>
      <c r="E3571" s="17"/>
      <c r="F3571" s="17"/>
      <c r="G3571" s="17"/>
      <c r="H3571" s="17"/>
      <c r="I3571" s="17"/>
      <c r="J3571" s="17"/>
      <c r="K3571" s="17"/>
      <c r="L3571" s="17"/>
      <c r="M3571" s="17"/>
      <c r="N3571" s="17"/>
      <c r="O3571" s="17"/>
      <c r="P3571" s="17"/>
    </row>
    <row r="3572" spans="1:16" x14ac:dyDescent="0.3">
      <c r="A3572" s="17"/>
      <c r="B3572" s="17"/>
      <c r="C3572" s="17"/>
      <c r="D3572" s="17"/>
      <c r="E3572" s="17"/>
      <c r="F3572" s="17"/>
      <c r="G3572" s="17"/>
      <c r="H3572" s="17"/>
      <c r="I3572" s="17"/>
      <c r="J3572" s="17"/>
      <c r="K3572" s="17"/>
      <c r="L3572" s="17"/>
      <c r="M3572" s="17"/>
      <c r="N3572" s="17"/>
      <c r="O3572" s="17"/>
      <c r="P3572" s="17"/>
    </row>
    <row r="3573" spans="1:16" x14ac:dyDescent="0.3">
      <c r="A3573" s="17"/>
      <c r="B3573" s="17"/>
      <c r="C3573" s="17"/>
      <c r="D3573" s="17"/>
      <c r="E3573" s="17"/>
      <c r="F3573" s="17"/>
      <c r="G3573" s="17"/>
      <c r="H3573" s="17"/>
      <c r="I3573" s="17"/>
      <c r="J3573" s="17"/>
      <c r="K3573" s="17"/>
      <c r="L3573" s="17"/>
      <c r="M3573" s="17"/>
      <c r="N3573" s="17"/>
      <c r="O3573" s="17"/>
      <c r="P3573" s="17"/>
    </row>
    <row r="3574" spans="1:16" x14ac:dyDescent="0.3">
      <c r="A3574" s="17"/>
      <c r="B3574" s="17"/>
      <c r="C3574" s="17"/>
      <c r="D3574" s="17"/>
      <c r="E3574" s="17"/>
      <c r="F3574" s="17"/>
      <c r="G3574" s="17"/>
      <c r="H3574" s="17"/>
      <c r="I3574" s="17"/>
      <c r="J3574" s="17"/>
      <c r="K3574" s="17"/>
      <c r="L3574" s="17"/>
      <c r="M3574" s="17"/>
      <c r="N3574" s="17"/>
      <c r="O3574" s="17"/>
      <c r="P3574" s="17"/>
    </row>
    <row r="3575" spans="1:16" x14ac:dyDescent="0.3">
      <c r="A3575" s="17"/>
      <c r="B3575" s="17"/>
      <c r="C3575" s="17"/>
      <c r="D3575" s="17"/>
      <c r="E3575" s="17"/>
      <c r="F3575" s="17"/>
      <c r="G3575" s="17"/>
      <c r="H3575" s="17"/>
      <c r="I3575" s="17"/>
      <c r="J3575" s="17"/>
      <c r="K3575" s="17"/>
      <c r="L3575" s="17"/>
      <c r="M3575" s="17"/>
      <c r="N3575" s="17"/>
      <c r="O3575" s="17"/>
      <c r="P3575" s="17"/>
    </row>
    <row r="3576" spans="1:16" x14ac:dyDescent="0.3">
      <c r="A3576" s="17"/>
      <c r="B3576" s="17"/>
      <c r="C3576" s="17"/>
      <c r="D3576" s="17"/>
      <c r="E3576" s="17"/>
      <c r="F3576" s="17"/>
      <c r="G3576" s="17"/>
      <c r="H3576" s="17"/>
      <c r="I3576" s="17"/>
      <c r="J3576" s="17"/>
      <c r="K3576" s="17"/>
      <c r="L3576" s="17"/>
      <c r="M3576" s="17"/>
      <c r="N3576" s="17"/>
      <c r="O3576" s="17"/>
      <c r="P3576" s="17"/>
    </row>
    <row r="3577" spans="1:16" x14ac:dyDescent="0.3">
      <c r="A3577" s="17"/>
      <c r="B3577" s="17"/>
      <c r="C3577" s="17"/>
      <c r="D3577" s="17"/>
      <c r="E3577" s="17"/>
      <c r="F3577" s="17"/>
      <c r="G3577" s="17"/>
      <c r="H3577" s="17"/>
      <c r="I3577" s="17"/>
      <c r="J3577" s="17"/>
      <c r="K3577" s="17"/>
      <c r="L3577" s="17"/>
      <c r="M3577" s="17"/>
      <c r="N3577" s="17"/>
      <c r="O3577" s="17"/>
      <c r="P3577" s="17"/>
    </row>
    <row r="3578" spans="1:16" x14ac:dyDescent="0.3">
      <c r="A3578" s="17"/>
      <c r="B3578" s="17"/>
      <c r="C3578" s="17"/>
      <c r="D3578" s="17"/>
      <c r="E3578" s="17"/>
      <c r="F3578" s="17"/>
      <c r="G3578" s="17"/>
      <c r="H3578" s="17"/>
      <c r="I3578" s="17"/>
      <c r="J3578" s="17"/>
      <c r="K3578" s="17"/>
      <c r="L3578" s="17"/>
      <c r="M3578" s="17"/>
      <c r="N3578" s="17"/>
      <c r="O3578" s="17"/>
      <c r="P3578" s="17"/>
    </row>
    <row r="3579" spans="1:16" x14ac:dyDescent="0.3">
      <c r="A3579" s="17"/>
      <c r="B3579" s="17"/>
      <c r="C3579" s="17"/>
      <c r="D3579" s="17"/>
      <c r="E3579" s="17"/>
      <c r="F3579" s="17"/>
      <c r="G3579" s="17"/>
      <c r="H3579" s="17"/>
      <c r="I3579" s="17"/>
      <c r="J3579" s="17"/>
      <c r="K3579" s="17"/>
      <c r="L3579" s="17"/>
      <c r="M3579" s="17"/>
      <c r="N3579" s="17"/>
      <c r="O3579" s="17"/>
      <c r="P3579" s="17"/>
    </row>
    <row r="3580" spans="1:16" x14ac:dyDescent="0.3">
      <c r="A3580" s="17"/>
      <c r="B3580" s="17"/>
      <c r="C3580" s="17"/>
      <c r="D3580" s="17"/>
      <c r="E3580" s="17"/>
      <c r="F3580" s="17"/>
      <c r="G3580" s="17"/>
      <c r="H3580" s="17"/>
      <c r="I3580" s="17"/>
      <c r="J3580" s="17"/>
      <c r="K3580" s="17"/>
      <c r="L3580" s="17"/>
      <c r="M3580" s="17"/>
      <c r="N3580" s="17"/>
      <c r="O3580" s="17"/>
      <c r="P3580" s="17"/>
    </row>
    <row r="3581" spans="1:16" x14ac:dyDescent="0.3">
      <c r="A3581" s="17"/>
      <c r="B3581" s="17"/>
      <c r="C3581" s="17"/>
      <c r="D3581" s="17"/>
      <c r="E3581" s="17"/>
      <c r="F3581" s="17"/>
      <c r="G3581" s="17"/>
      <c r="H3581" s="17"/>
      <c r="I3581" s="17"/>
      <c r="J3581" s="17"/>
      <c r="K3581" s="17"/>
      <c r="L3581" s="17"/>
      <c r="M3581" s="17"/>
      <c r="N3581" s="17"/>
      <c r="O3581" s="17"/>
      <c r="P3581" s="17"/>
    </row>
    <row r="3582" spans="1:16" x14ac:dyDescent="0.3">
      <c r="A3582" s="17"/>
      <c r="B3582" s="17"/>
      <c r="C3582" s="17"/>
      <c r="D3582" s="17"/>
      <c r="E3582" s="17"/>
      <c r="F3582" s="17"/>
      <c r="G3582" s="17"/>
      <c r="H3582" s="17"/>
      <c r="I3582" s="17"/>
      <c r="J3582" s="17"/>
      <c r="K3582" s="17"/>
      <c r="L3582" s="17"/>
      <c r="M3582" s="17"/>
      <c r="N3582" s="17"/>
      <c r="O3582" s="17"/>
      <c r="P3582" s="17"/>
    </row>
    <row r="3583" spans="1:16" x14ac:dyDescent="0.3">
      <c r="A3583" s="17"/>
      <c r="B3583" s="17"/>
      <c r="C3583" s="17"/>
      <c r="D3583" s="17"/>
      <c r="E3583" s="17"/>
      <c r="F3583" s="17"/>
      <c r="G3583" s="17"/>
      <c r="H3583" s="17"/>
      <c r="I3583" s="17"/>
      <c r="J3583" s="17"/>
      <c r="K3583" s="17"/>
      <c r="L3583" s="17"/>
      <c r="M3583" s="17"/>
      <c r="N3583" s="17"/>
      <c r="O3583" s="17"/>
      <c r="P3583" s="17"/>
    </row>
    <row r="3584" spans="1:16" x14ac:dyDescent="0.3">
      <c r="A3584" s="17"/>
      <c r="B3584" s="17"/>
      <c r="C3584" s="17"/>
      <c r="D3584" s="17"/>
      <c r="E3584" s="17"/>
      <c r="F3584" s="17"/>
      <c r="G3584" s="17"/>
      <c r="H3584" s="17"/>
      <c r="I3584" s="17"/>
      <c r="J3584" s="17"/>
      <c r="K3584" s="17"/>
      <c r="L3584" s="17"/>
      <c r="M3584" s="17"/>
      <c r="N3584" s="17"/>
      <c r="O3584" s="17"/>
      <c r="P3584" s="17"/>
    </row>
    <row r="3585" spans="1:16" x14ac:dyDescent="0.3">
      <c r="A3585" s="17"/>
      <c r="B3585" s="17"/>
      <c r="C3585" s="17"/>
      <c r="D3585" s="17"/>
      <c r="E3585" s="17"/>
      <c r="F3585" s="17"/>
      <c r="G3585" s="17"/>
      <c r="H3585" s="17"/>
      <c r="I3585" s="17"/>
      <c r="J3585" s="17"/>
      <c r="K3585" s="17"/>
      <c r="L3585" s="17"/>
      <c r="M3585" s="17"/>
      <c r="N3585" s="17"/>
      <c r="O3585" s="17"/>
      <c r="P3585" s="17"/>
    </row>
    <row r="3586" spans="1:16" x14ac:dyDescent="0.3">
      <c r="A3586" s="17"/>
      <c r="B3586" s="17"/>
      <c r="C3586" s="17"/>
      <c r="D3586" s="17"/>
      <c r="E3586" s="17"/>
      <c r="F3586" s="17"/>
      <c r="G3586" s="17"/>
      <c r="H3586" s="17"/>
      <c r="I3586" s="17"/>
      <c r="J3586" s="17"/>
      <c r="K3586" s="17"/>
      <c r="L3586" s="17"/>
      <c r="M3586" s="17"/>
      <c r="N3586" s="17"/>
      <c r="O3586" s="17"/>
      <c r="P3586" s="17"/>
    </row>
    <row r="3587" spans="1:16" x14ac:dyDescent="0.3">
      <c r="A3587" s="17"/>
      <c r="B3587" s="17"/>
      <c r="C3587" s="17"/>
      <c r="D3587" s="17"/>
      <c r="E3587" s="17"/>
      <c r="F3587" s="17"/>
      <c r="G3587" s="17"/>
      <c r="H3587" s="17"/>
      <c r="I3587" s="17"/>
      <c r="J3587" s="17"/>
      <c r="K3587" s="17"/>
      <c r="L3587" s="17"/>
      <c r="M3587" s="17"/>
      <c r="N3587" s="17"/>
      <c r="O3587" s="17"/>
      <c r="P3587" s="17"/>
    </row>
    <row r="3588" spans="1:16" x14ac:dyDescent="0.3">
      <c r="A3588" s="17"/>
      <c r="B3588" s="17"/>
      <c r="C3588" s="17"/>
      <c r="D3588" s="17"/>
      <c r="E3588" s="17"/>
      <c r="F3588" s="17"/>
      <c r="G3588" s="17"/>
      <c r="H3588" s="17"/>
      <c r="I3588" s="17"/>
      <c r="J3588" s="17"/>
      <c r="K3588" s="17"/>
      <c r="L3588" s="17"/>
      <c r="M3588" s="17"/>
      <c r="N3588" s="17"/>
      <c r="O3588" s="17"/>
      <c r="P3588" s="17"/>
    </row>
    <row r="3589" spans="1:16" x14ac:dyDescent="0.3">
      <c r="A3589" s="17"/>
      <c r="B3589" s="17"/>
      <c r="C3589" s="17"/>
      <c r="D3589" s="17"/>
      <c r="E3589" s="17"/>
      <c r="F3589" s="17"/>
      <c r="G3589" s="17"/>
      <c r="H3589" s="17"/>
      <c r="I3589" s="17"/>
      <c r="J3589" s="17"/>
      <c r="K3589" s="17"/>
      <c r="L3589" s="17"/>
      <c r="M3589" s="17"/>
      <c r="N3589" s="17"/>
      <c r="O3589" s="17"/>
      <c r="P3589" s="17"/>
    </row>
    <row r="3590" spans="1:16" x14ac:dyDescent="0.3">
      <c r="A3590" s="17"/>
      <c r="B3590" s="17"/>
      <c r="C3590" s="17"/>
      <c r="D3590" s="17"/>
      <c r="E3590" s="17"/>
      <c r="F3590" s="17"/>
      <c r="G3590" s="17"/>
      <c r="H3590" s="17"/>
      <c r="I3590" s="17"/>
      <c r="J3590" s="17"/>
      <c r="K3590" s="17"/>
      <c r="L3590" s="17"/>
      <c r="M3590" s="17"/>
      <c r="N3590" s="17"/>
      <c r="O3590" s="17"/>
      <c r="P3590" s="17"/>
    </row>
    <row r="3591" spans="1:16" x14ac:dyDescent="0.3">
      <c r="A3591" s="17"/>
      <c r="B3591" s="17"/>
      <c r="C3591" s="17"/>
      <c r="D3591" s="17"/>
      <c r="E3591" s="17"/>
      <c r="F3591" s="17"/>
      <c r="G3591" s="17"/>
      <c r="H3591" s="17"/>
      <c r="I3591" s="17"/>
      <c r="J3591" s="17"/>
      <c r="K3591" s="17"/>
      <c r="L3591" s="17"/>
      <c r="M3591" s="17"/>
      <c r="N3591" s="17"/>
      <c r="O3591" s="17"/>
      <c r="P3591" s="17"/>
    </row>
    <row r="3592" spans="1:16" x14ac:dyDescent="0.3">
      <c r="A3592" s="17"/>
      <c r="B3592" s="17"/>
      <c r="C3592" s="17"/>
      <c r="D3592" s="17"/>
      <c r="E3592" s="17"/>
      <c r="F3592" s="17"/>
      <c r="G3592" s="17"/>
      <c r="H3592" s="17"/>
      <c r="I3592" s="17"/>
      <c r="J3592" s="17"/>
      <c r="K3592" s="17"/>
      <c r="L3592" s="17"/>
      <c r="M3592" s="17"/>
      <c r="N3592" s="17"/>
      <c r="O3592" s="17"/>
      <c r="P3592" s="17"/>
    </row>
    <row r="3593" spans="1:16" x14ac:dyDescent="0.3">
      <c r="A3593" s="17"/>
      <c r="B3593" s="17"/>
      <c r="C3593" s="17"/>
      <c r="D3593" s="17"/>
      <c r="E3593" s="17"/>
      <c r="F3593" s="17"/>
      <c r="G3593" s="17"/>
      <c r="H3593" s="17"/>
      <c r="I3593" s="17"/>
      <c r="J3593" s="17"/>
      <c r="K3593" s="17"/>
      <c r="L3593" s="17"/>
      <c r="M3593" s="17"/>
      <c r="N3593" s="17"/>
      <c r="O3593" s="17"/>
      <c r="P3593" s="17"/>
    </row>
    <row r="3594" spans="1:16" x14ac:dyDescent="0.3">
      <c r="A3594" s="17"/>
      <c r="B3594" s="17"/>
      <c r="C3594" s="17"/>
      <c r="D3594" s="17"/>
      <c r="E3594" s="17"/>
      <c r="F3594" s="17"/>
      <c r="G3594" s="17"/>
      <c r="H3594" s="17"/>
      <c r="I3594" s="17"/>
      <c r="J3594" s="17"/>
      <c r="K3594" s="17"/>
      <c r="L3594" s="17"/>
      <c r="M3594" s="17"/>
      <c r="N3594" s="17"/>
      <c r="O3594" s="17"/>
      <c r="P3594" s="17"/>
    </row>
    <row r="3595" spans="1:16" x14ac:dyDescent="0.3">
      <c r="A3595" s="17"/>
      <c r="B3595" s="17"/>
      <c r="C3595" s="17"/>
      <c r="D3595" s="17"/>
      <c r="E3595" s="17"/>
      <c r="F3595" s="17"/>
      <c r="G3595" s="17"/>
      <c r="H3595" s="17"/>
      <c r="I3595" s="17"/>
      <c r="J3595" s="17"/>
      <c r="K3595" s="17"/>
      <c r="L3595" s="17"/>
      <c r="M3595" s="17"/>
      <c r="N3595" s="17"/>
      <c r="O3595" s="17"/>
      <c r="P3595" s="17"/>
    </row>
    <row r="3596" spans="1:16" x14ac:dyDescent="0.3">
      <c r="A3596" s="17"/>
      <c r="B3596" s="17"/>
      <c r="C3596" s="17"/>
      <c r="D3596" s="17"/>
      <c r="E3596" s="17"/>
      <c r="F3596" s="17"/>
      <c r="G3596" s="17"/>
      <c r="H3596" s="17"/>
      <c r="I3596" s="17"/>
      <c r="J3596" s="17"/>
      <c r="K3596" s="17"/>
      <c r="L3596" s="17"/>
      <c r="M3596" s="17"/>
      <c r="N3596" s="17"/>
      <c r="O3596" s="17"/>
      <c r="P3596" s="17"/>
    </row>
    <row r="3597" spans="1:16" x14ac:dyDescent="0.3">
      <c r="A3597" s="17"/>
      <c r="B3597" s="17"/>
      <c r="C3597" s="17"/>
      <c r="D3597" s="17"/>
      <c r="E3597" s="17"/>
      <c r="F3597" s="17"/>
      <c r="G3597" s="17"/>
      <c r="H3597" s="17"/>
      <c r="I3597" s="17"/>
      <c r="J3597" s="17"/>
      <c r="K3597" s="17"/>
      <c r="L3597" s="17"/>
      <c r="M3597" s="17"/>
      <c r="N3597" s="17"/>
      <c r="O3597" s="17"/>
      <c r="P3597" s="17"/>
    </row>
    <row r="3598" spans="1:16" x14ac:dyDescent="0.3">
      <c r="A3598" s="17"/>
      <c r="B3598" s="17"/>
      <c r="C3598" s="17"/>
      <c r="D3598" s="17"/>
      <c r="E3598" s="17"/>
      <c r="F3598" s="17"/>
      <c r="G3598" s="17"/>
      <c r="H3598" s="17"/>
      <c r="I3598" s="17"/>
      <c r="J3598" s="17"/>
      <c r="K3598" s="17"/>
      <c r="L3598" s="17"/>
      <c r="M3598" s="17"/>
      <c r="N3598" s="17"/>
      <c r="O3598" s="17"/>
      <c r="P3598" s="17"/>
    </row>
    <row r="3599" spans="1:16" x14ac:dyDescent="0.3">
      <c r="A3599" s="17"/>
      <c r="B3599" s="17"/>
      <c r="C3599" s="17"/>
      <c r="D3599" s="17"/>
      <c r="E3599" s="17"/>
      <c r="F3599" s="17"/>
      <c r="G3599" s="17"/>
      <c r="H3599" s="17"/>
      <c r="I3599" s="17"/>
      <c r="J3599" s="17"/>
      <c r="K3599" s="17"/>
      <c r="L3599" s="17"/>
      <c r="M3599" s="17"/>
      <c r="N3599" s="17"/>
      <c r="O3599" s="17"/>
      <c r="P3599" s="17"/>
    </row>
    <row r="3600" spans="1:16" x14ac:dyDescent="0.3">
      <c r="A3600" s="17"/>
      <c r="B3600" s="17"/>
      <c r="C3600" s="17"/>
      <c r="D3600" s="17"/>
      <c r="E3600" s="17"/>
      <c r="F3600" s="17"/>
      <c r="G3600" s="17"/>
      <c r="H3600" s="17"/>
      <c r="I3600" s="17"/>
      <c r="J3600" s="17"/>
      <c r="K3600" s="17"/>
      <c r="L3600" s="17"/>
      <c r="M3600" s="17"/>
      <c r="N3600" s="17"/>
      <c r="O3600" s="17"/>
      <c r="P3600" s="17"/>
    </row>
    <row r="3601" spans="1:16" x14ac:dyDescent="0.3">
      <c r="A3601" s="17"/>
      <c r="B3601" s="17"/>
      <c r="C3601" s="17"/>
      <c r="D3601" s="17"/>
      <c r="E3601" s="17"/>
      <c r="F3601" s="17"/>
      <c r="G3601" s="17"/>
      <c r="H3601" s="17"/>
      <c r="I3601" s="17"/>
      <c r="J3601" s="17"/>
      <c r="K3601" s="17"/>
      <c r="L3601" s="17"/>
      <c r="M3601" s="17"/>
      <c r="N3601" s="17"/>
      <c r="O3601" s="17"/>
      <c r="P3601" s="17"/>
    </row>
    <row r="3602" spans="1:16" x14ac:dyDescent="0.3">
      <c r="A3602" s="17"/>
      <c r="B3602" s="17"/>
      <c r="C3602" s="17"/>
      <c r="D3602" s="17"/>
      <c r="E3602" s="17"/>
      <c r="F3602" s="17"/>
      <c r="G3602" s="17"/>
      <c r="H3602" s="17"/>
      <c r="I3602" s="17"/>
      <c r="J3602" s="17"/>
      <c r="K3602" s="17"/>
      <c r="L3602" s="17"/>
      <c r="M3602" s="17"/>
      <c r="N3602" s="17"/>
      <c r="O3602" s="17"/>
      <c r="P3602" s="17"/>
    </row>
    <row r="3603" spans="1:16" x14ac:dyDescent="0.3">
      <c r="A3603" s="17"/>
      <c r="B3603" s="17"/>
      <c r="C3603" s="17"/>
      <c r="D3603" s="17"/>
      <c r="E3603" s="17"/>
      <c r="F3603" s="17"/>
      <c r="G3603" s="17"/>
      <c r="H3603" s="17"/>
      <c r="I3603" s="17"/>
      <c r="J3603" s="17"/>
      <c r="K3603" s="17"/>
      <c r="L3603" s="17"/>
      <c r="M3603" s="17"/>
      <c r="N3603" s="17"/>
      <c r="O3603" s="17"/>
      <c r="P3603" s="17"/>
    </row>
    <row r="3604" spans="1:16" x14ac:dyDescent="0.3">
      <c r="A3604" s="17"/>
      <c r="B3604" s="17"/>
      <c r="C3604" s="17"/>
      <c r="D3604" s="17"/>
      <c r="E3604" s="17"/>
      <c r="F3604" s="17"/>
      <c r="G3604" s="17"/>
      <c r="H3604" s="17"/>
      <c r="I3604" s="17"/>
      <c r="J3604" s="17"/>
      <c r="K3604" s="17"/>
      <c r="L3604" s="17"/>
      <c r="M3604" s="17"/>
      <c r="N3604" s="17"/>
      <c r="O3604" s="17"/>
      <c r="P3604" s="17"/>
    </row>
    <row r="3605" spans="1:16" x14ac:dyDescent="0.3">
      <c r="A3605" s="17"/>
      <c r="B3605" s="17"/>
      <c r="C3605" s="17"/>
      <c r="D3605" s="17"/>
      <c r="E3605" s="17"/>
      <c r="F3605" s="17"/>
      <c r="G3605" s="17"/>
      <c r="H3605" s="17"/>
      <c r="I3605" s="17"/>
      <c r="J3605" s="17"/>
      <c r="K3605" s="17"/>
      <c r="L3605" s="17"/>
      <c r="M3605" s="17"/>
      <c r="N3605" s="17"/>
      <c r="O3605" s="17"/>
      <c r="P3605" s="17"/>
    </row>
    <row r="3606" spans="1:16" x14ac:dyDescent="0.3">
      <c r="A3606" s="17"/>
      <c r="B3606" s="17"/>
      <c r="C3606" s="17"/>
      <c r="D3606" s="17"/>
      <c r="E3606" s="17"/>
      <c r="F3606" s="17"/>
      <c r="G3606" s="17"/>
      <c r="H3606" s="17"/>
      <c r="I3606" s="17"/>
      <c r="J3606" s="17"/>
      <c r="K3606" s="17"/>
      <c r="L3606" s="17"/>
      <c r="M3606" s="17"/>
      <c r="N3606" s="17"/>
      <c r="O3606" s="17"/>
      <c r="P3606" s="17"/>
    </row>
    <row r="3607" spans="1:16" x14ac:dyDescent="0.3">
      <c r="A3607" s="17"/>
      <c r="B3607" s="17"/>
      <c r="C3607" s="17"/>
      <c r="D3607" s="17"/>
      <c r="E3607" s="17"/>
      <c r="F3607" s="17"/>
      <c r="G3607" s="17"/>
      <c r="H3607" s="17"/>
      <c r="I3607" s="17"/>
      <c r="J3607" s="17"/>
      <c r="K3607" s="17"/>
      <c r="L3607" s="17"/>
      <c r="M3607" s="17"/>
      <c r="N3607" s="17"/>
      <c r="O3607" s="17"/>
      <c r="P3607" s="17"/>
    </row>
    <row r="3608" spans="1:16" x14ac:dyDescent="0.3">
      <c r="A3608" s="17"/>
      <c r="B3608" s="17"/>
      <c r="C3608" s="17"/>
      <c r="D3608" s="17"/>
      <c r="E3608" s="17"/>
      <c r="F3608" s="17"/>
      <c r="G3608" s="17"/>
      <c r="H3608" s="17"/>
      <c r="I3608" s="17"/>
      <c r="J3608" s="17"/>
      <c r="K3608" s="17"/>
      <c r="L3608" s="17"/>
      <c r="M3608" s="17"/>
      <c r="N3608" s="17"/>
      <c r="O3608" s="17"/>
      <c r="P3608" s="17"/>
    </row>
    <row r="3609" spans="1:16" x14ac:dyDescent="0.3">
      <c r="A3609" s="17"/>
      <c r="B3609" s="17"/>
      <c r="C3609" s="17"/>
      <c r="D3609" s="17"/>
      <c r="E3609" s="17"/>
      <c r="F3609" s="17"/>
      <c r="G3609" s="17"/>
      <c r="H3609" s="17"/>
      <c r="I3609" s="17"/>
      <c r="J3609" s="17"/>
      <c r="K3609" s="17"/>
      <c r="L3609" s="17"/>
      <c r="M3609" s="17"/>
      <c r="N3609" s="17"/>
      <c r="O3609" s="17"/>
      <c r="P3609" s="17"/>
    </row>
    <row r="3610" spans="1:16" x14ac:dyDescent="0.3">
      <c r="A3610" s="17"/>
      <c r="B3610" s="17"/>
      <c r="C3610" s="17"/>
      <c r="D3610" s="17"/>
      <c r="E3610" s="17"/>
      <c r="F3610" s="17"/>
      <c r="G3610" s="17"/>
      <c r="H3610" s="17"/>
      <c r="I3610" s="17"/>
      <c r="J3610" s="17"/>
      <c r="K3610" s="17"/>
      <c r="L3610" s="17"/>
      <c r="M3610" s="17"/>
      <c r="N3610" s="17"/>
      <c r="O3610" s="17"/>
      <c r="P3610" s="17"/>
    </row>
    <row r="3611" spans="1:16" x14ac:dyDescent="0.3">
      <c r="A3611" s="17"/>
      <c r="B3611" s="17"/>
      <c r="C3611" s="17"/>
      <c r="D3611" s="17"/>
      <c r="E3611" s="17"/>
      <c r="F3611" s="17"/>
      <c r="G3611" s="17"/>
      <c r="H3611" s="17"/>
      <c r="I3611" s="17"/>
      <c r="J3611" s="17"/>
      <c r="K3611" s="17"/>
      <c r="L3611" s="17"/>
      <c r="M3611" s="17"/>
      <c r="N3611" s="17"/>
      <c r="O3611" s="17"/>
      <c r="P3611" s="17"/>
    </row>
    <row r="3612" spans="1:16" x14ac:dyDescent="0.3">
      <c r="A3612" s="17"/>
      <c r="B3612" s="17"/>
      <c r="C3612" s="17"/>
      <c r="D3612" s="17"/>
      <c r="E3612" s="17"/>
      <c r="F3612" s="17"/>
      <c r="G3612" s="17"/>
      <c r="H3612" s="17"/>
      <c r="I3612" s="17"/>
      <c r="J3612" s="17"/>
      <c r="K3612" s="17"/>
      <c r="L3612" s="17"/>
      <c r="M3612" s="17"/>
      <c r="N3612" s="17"/>
      <c r="O3612" s="17"/>
      <c r="P3612" s="17"/>
    </row>
    <row r="3613" spans="1:16" x14ac:dyDescent="0.3">
      <c r="A3613" s="17"/>
      <c r="B3613" s="17"/>
      <c r="C3613" s="17"/>
      <c r="D3613" s="17"/>
      <c r="E3613" s="17"/>
      <c r="F3613" s="17"/>
      <c r="G3613" s="17"/>
      <c r="H3613" s="17"/>
      <c r="I3613" s="17"/>
      <c r="J3613" s="17"/>
      <c r="K3613" s="17"/>
      <c r="L3613" s="17"/>
      <c r="M3613" s="17"/>
      <c r="N3613" s="17"/>
      <c r="O3613" s="17"/>
      <c r="P3613" s="17"/>
    </row>
    <row r="3614" spans="1:16" x14ac:dyDescent="0.3">
      <c r="A3614" s="17"/>
      <c r="B3614" s="17"/>
      <c r="C3614" s="17"/>
      <c r="D3614" s="17"/>
      <c r="E3614" s="17"/>
      <c r="F3614" s="17"/>
      <c r="G3614" s="17"/>
      <c r="H3614" s="17"/>
      <c r="I3614" s="17"/>
      <c r="J3614" s="17"/>
      <c r="K3614" s="17"/>
      <c r="L3614" s="17"/>
      <c r="M3614" s="17"/>
      <c r="N3614" s="17"/>
      <c r="O3614" s="17"/>
      <c r="P3614" s="17"/>
    </row>
    <row r="3615" spans="1:16" x14ac:dyDescent="0.3">
      <c r="A3615" s="17"/>
      <c r="B3615" s="17"/>
      <c r="C3615" s="17"/>
      <c r="D3615" s="17"/>
      <c r="E3615" s="17"/>
      <c r="F3615" s="17"/>
      <c r="G3615" s="17"/>
      <c r="H3615" s="17"/>
      <c r="I3615" s="17"/>
      <c r="J3615" s="17"/>
      <c r="K3615" s="17"/>
      <c r="L3615" s="17"/>
      <c r="M3615" s="17"/>
      <c r="N3615" s="17"/>
      <c r="O3615" s="17"/>
      <c r="P3615" s="17"/>
    </row>
    <row r="3616" spans="1:16" x14ac:dyDescent="0.3">
      <c r="A3616" s="17"/>
      <c r="B3616" s="17"/>
      <c r="C3616" s="17"/>
      <c r="D3616" s="17"/>
      <c r="E3616" s="17"/>
      <c r="F3616" s="17"/>
      <c r="G3616" s="17"/>
      <c r="H3616" s="17"/>
      <c r="I3616" s="17"/>
      <c r="J3616" s="17"/>
      <c r="K3616" s="17"/>
      <c r="L3616" s="17"/>
      <c r="M3616" s="17"/>
      <c r="N3616" s="17"/>
      <c r="O3616" s="17"/>
      <c r="P3616" s="17"/>
    </row>
    <row r="3617" spans="1:16" x14ac:dyDescent="0.3">
      <c r="A3617" s="17"/>
      <c r="B3617" s="17"/>
      <c r="C3617" s="17"/>
      <c r="D3617" s="17"/>
      <c r="E3617" s="17"/>
      <c r="F3617" s="17"/>
      <c r="G3617" s="17"/>
      <c r="H3617" s="17"/>
      <c r="I3617" s="17"/>
      <c r="J3617" s="17"/>
      <c r="K3617" s="17"/>
      <c r="L3617" s="17"/>
      <c r="M3617" s="17"/>
      <c r="N3617" s="17"/>
      <c r="O3617" s="17"/>
      <c r="P3617" s="17"/>
    </row>
    <row r="3618" spans="1:16" x14ac:dyDescent="0.3">
      <c r="A3618" s="17"/>
      <c r="B3618" s="17"/>
      <c r="C3618" s="17"/>
      <c r="D3618" s="17"/>
      <c r="E3618" s="17"/>
      <c r="F3618" s="17"/>
      <c r="G3618" s="17"/>
      <c r="H3618" s="17"/>
      <c r="I3618" s="17"/>
      <c r="J3618" s="17"/>
      <c r="K3618" s="17"/>
      <c r="L3618" s="17"/>
      <c r="M3618" s="17"/>
      <c r="N3618" s="17"/>
      <c r="O3618" s="17"/>
      <c r="P3618" s="17"/>
    </row>
    <row r="3619" spans="1:16" x14ac:dyDescent="0.3">
      <c r="A3619" s="17"/>
      <c r="B3619" s="17"/>
      <c r="C3619" s="17"/>
      <c r="D3619" s="17"/>
      <c r="E3619" s="17"/>
      <c r="F3619" s="17"/>
      <c r="G3619" s="17"/>
      <c r="H3619" s="17"/>
      <c r="I3619" s="17"/>
      <c r="J3619" s="17"/>
      <c r="K3619" s="17"/>
      <c r="L3619" s="17"/>
      <c r="M3619" s="17"/>
      <c r="N3619" s="17"/>
      <c r="O3619" s="17"/>
      <c r="P3619" s="17"/>
    </row>
    <row r="3620" spans="1:16" x14ac:dyDescent="0.3">
      <c r="A3620" s="17"/>
      <c r="B3620" s="17"/>
      <c r="C3620" s="17"/>
      <c r="D3620" s="17"/>
      <c r="E3620" s="17"/>
      <c r="F3620" s="17"/>
      <c r="G3620" s="17"/>
      <c r="H3620" s="17"/>
      <c r="I3620" s="17"/>
      <c r="J3620" s="17"/>
      <c r="K3620" s="17"/>
      <c r="L3620" s="17"/>
      <c r="M3620" s="17"/>
      <c r="N3620" s="17"/>
      <c r="O3620" s="17"/>
      <c r="P3620" s="17"/>
    </row>
    <row r="3621" spans="1:16" x14ac:dyDescent="0.3">
      <c r="A3621" s="17"/>
      <c r="B3621" s="17"/>
      <c r="C3621" s="17"/>
      <c r="D3621" s="17"/>
      <c r="E3621" s="17"/>
      <c r="F3621" s="17"/>
      <c r="G3621" s="17"/>
      <c r="H3621" s="17"/>
      <c r="I3621" s="17"/>
      <c r="J3621" s="17"/>
      <c r="K3621" s="17"/>
      <c r="L3621" s="17"/>
      <c r="M3621" s="17"/>
      <c r="N3621" s="17"/>
      <c r="O3621" s="17"/>
      <c r="P3621" s="17"/>
    </row>
    <row r="3622" spans="1:16" x14ac:dyDescent="0.3">
      <c r="A3622" s="17"/>
      <c r="B3622" s="17"/>
      <c r="C3622" s="17"/>
      <c r="D3622" s="17"/>
      <c r="E3622" s="17"/>
      <c r="F3622" s="17"/>
      <c r="G3622" s="17"/>
      <c r="H3622" s="17"/>
      <c r="I3622" s="17"/>
      <c r="J3622" s="17"/>
      <c r="K3622" s="17"/>
      <c r="L3622" s="17"/>
      <c r="M3622" s="17"/>
      <c r="N3622" s="17"/>
      <c r="O3622" s="17"/>
      <c r="P3622" s="17"/>
    </row>
    <row r="3623" spans="1:16" x14ac:dyDescent="0.3">
      <c r="A3623" s="17"/>
      <c r="B3623" s="17"/>
      <c r="C3623" s="17"/>
      <c r="D3623" s="17"/>
      <c r="E3623" s="17"/>
      <c r="F3623" s="17"/>
      <c r="G3623" s="17"/>
      <c r="H3623" s="17"/>
      <c r="I3623" s="17"/>
      <c r="J3623" s="17"/>
      <c r="K3623" s="17"/>
      <c r="L3623" s="17"/>
      <c r="M3623" s="17"/>
      <c r="N3623" s="17"/>
      <c r="O3623" s="17"/>
      <c r="P3623" s="17"/>
    </row>
    <row r="3624" spans="1:16" x14ac:dyDescent="0.3">
      <c r="A3624" s="17"/>
      <c r="B3624" s="17"/>
      <c r="C3624" s="17"/>
      <c r="D3624" s="17"/>
      <c r="E3624" s="17"/>
      <c r="F3624" s="17"/>
      <c r="G3624" s="17"/>
      <c r="H3624" s="17"/>
      <c r="I3624" s="17"/>
      <c r="J3624" s="17"/>
      <c r="K3624" s="17"/>
      <c r="L3624" s="17"/>
      <c r="M3624" s="17"/>
      <c r="N3624" s="17"/>
      <c r="O3624" s="17"/>
      <c r="P3624" s="17"/>
    </row>
    <row r="3625" spans="1:16" x14ac:dyDescent="0.3">
      <c r="A3625" s="17"/>
      <c r="B3625" s="17"/>
      <c r="C3625" s="17"/>
      <c r="D3625" s="17"/>
      <c r="E3625" s="17"/>
      <c r="F3625" s="17"/>
      <c r="G3625" s="17"/>
      <c r="H3625" s="17"/>
      <c r="I3625" s="17"/>
      <c r="J3625" s="17"/>
      <c r="K3625" s="17"/>
      <c r="L3625" s="17"/>
      <c r="M3625" s="17"/>
      <c r="N3625" s="17"/>
      <c r="O3625" s="17"/>
      <c r="P3625" s="17"/>
    </row>
    <row r="3626" spans="1:16" x14ac:dyDescent="0.3">
      <c r="A3626" s="17"/>
      <c r="B3626" s="17"/>
      <c r="C3626" s="17"/>
      <c r="D3626" s="17"/>
      <c r="E3626" s="17"/>
      <c r="F3626" s="17"/>
      <c r="G3626" s="17"/>
      <c r="H3626" s="17"/>
      <c r="I3626" s="17"/>
      <c r="J3626" s="17"/>
      <c r="K3626" s="17"/>
      <c r="L3626" s="17"/>
      <c r="M3626" s="17"/>
      <c r="N3626" s="17"/>
      <c r="O3626" s="17"/>
      <c r="P3626" s="17"/>
    </row>
    <row r="3627" spans="1:16" x14ac:dyDescent="0.3">
      <c r="A3627" s="17"/>
      <c r="B3627" s="17"/>
      <c r="C3627" s="17"/>
      <c r="D3627" s="17"/>
      <c r="E3627" s="17"/>
      <c r="F3627" s="17"/>
      <c r="G3627" s="17"/>
      <c r="H3627" s="17"/>
      <c r="I3627" s="17"/>
      <c r="J3627" s="17"/>
      <c r="K3627" s="17"/>
      <c r="L3627" s="17"/>
      <c r="M3627" s="17"/>
      <c r="N3627" s="17"/>
      <c r="O3627" s="17"/>
      <c r="P3627" s="17"/>
    </row>
    <row r="3628" spans="1:16" x14ac:dyDescent="0.3">
      <c r="A3628" s="17"/>
      <c r="B3628" s="17"/>
      <c r="C3628" s="17"/>
      <c r="D3628" s="17"/>
      <c r="E3628" s="17"/>
      <c r="F3628" s="17"/>
      <c r="G3628" s="17"/>
      <c r="H3628" s="17"/>
      <c r="I3628" s="17"/>
      <c r="J3628" s="17"/>
      <c r="K3628" s="17"/>
      <c r="L3628" s="17"/>
      <c r="M3628" s="17"/>
      <c r="N3628" s="17"/>
      <c r="O3628" s="17"/>
      <c r="P3628" s="17"/>
    </row>
    <row r="3629" spans="1:16" x14ac:dyDescent="0.3">
      <c r="A3629" s="17"/>
      <c r="B3629" s="17"/>
      <c r="C3629" s="17"/>
      <c r="D3629" s="17"/>
      <c r="E3629" s="17"/>
      <c r="F3629" s="17"/>
      <c r="G3629" s="17"/>
      <c r="H3629" s="17"/>
      <c r="I3629" s="17"/>
      <c r="J3629" s="17"/>
      <c r="K3629" s="17"/>
      <c r="L3629" s="17"/>
      <c r="M3629" s="17"/>
      <c r="N3629" s="17"/>
      <c r="O3629" s="17"/>
      <c r="P3629" s="17"/>
    </row>
    <row r="3630" spans="1:16" x14ac:dyDescent="0.3">
      <c r="A3630" s="17"/>
      <c r="B3630" s="17"/>
      <c r="C3630" s="17"/>
      <c r="D3630" s="17"/>
      <c r="E3630" s="17"/>
      <c r="F3630" s="17"/>
      <c r="G3630" s="17"/>
      <c r="H3630" s="17"/>
      <c r="I3630" s="17"/>
      <c r="J3630" s="17"/>
      <c r="K3630" s="17"/>
      <c r="L3630" s="17"/>
      <c r="M3630" s="17"/>
      <c r="N3630" s="17"/>
      <c r="O3630" s="17"/>
      <c r="P3630" s="17"/>
    </row>
    <row r="3631" spans="1:16" x14ac:dyDescent="0.3">
      <c r="A3631" s="17"/>
      <c r="B3631" s="17"/>
      <c r="C3631" s="17"/>
      <c r="D3631" s="17"/>
      <c r="E3631" s="17"/>
      <c r="F3631" s="17"/>
      <c r="G3631" s="17"/>
      <c r="H3631" s="17"/>
      <c r="I3631" s="17"/>
      <c r="J3631" s="17"/>
      <c r="K3631" s="17"/>
      <c r="L3631" s="17"/>
      <c r="M3631" s="17"/>
      <c r="N3631" s="17"/>
      <c r="O3631" s="17"/>
      <c r="P3631" s="17"/>
    </row>
    <row r="3632" spans="1:16" x14ac:dyDescent="0.3">
      <c r="A3632" s="17"/>
      <c r="B3632" s="17"/>
      <c r="C3632" s="17"/>
      <c r="D3632" s="17"/>
      <c r="E3632" s="17"/>
      <c r="F3632" s="17"/>
      <c r="G3632" s="17"/>
      <c r="H3632" s="17"/>
      <c r="I3632" s="17"/>
      <c r="J3632" s="17"/>
      <c r="K3632" s="17"/>
      <c r="L3632" s="17"/>
      <c r="M3632" s="17"/>
      <c r="N3632" s="17"/>
      <c r="O3632" s="17"/>
      <c r="P3632" s="17"/>
    </row>
    <row r="3633" spans="1:16" x14ac:dyDescent="0.3">
      <c r="A3633" s="17"/>
      <c r="B3633" s="17"/>
      <c r="C3633" s="17"/>
      <c r="D3633" s="17"/>
      <c r="E3633" s="17"/>
      <c r="F3633" s="17"/>
      <c r="G3633" s="17"/>
      <c r="H3633" s="17"/>
      <c r="I3633" s="17"/>
      <c r="J3633" s="17"/>
      <c r="K3633" s="17"/>
      <c r="L3633" s="17"/>
      <c r="M3633" s="17"/>
      <c r="N3633" s="17"/>
      <c r="O3633" s="17"/>
      <c r="P3633" s="17"/>
    </row>
    <row r="3634" spans="1:16" x14ac:dyDescent="0.3">
      <c r="A3634" s="17"/>
      <c r="B3634" s="17"/>
      <c r="C3634" s="17"/>
      <c r="D3634" s="17"/>
      <c r="E3634" s="17"/>
      <c r="F3634" s="17"/>
      <c r="G3634" s="17"/>
      <c r="H3634" s="17"/>
      <c r="I3634" s="17"/>
      <c r="J3634" s="17"/>
      <c r="K3634" s="17"/>
      <c r="L3634" s="17"/>
      <c r="M3634" s="17"/>
      <c r="N3634" s="17"/>
      <c r="O3634" s="17"/>
      <c r="P3634" s="17"/>
    </row>
    <row r="3635" spans="1:16" x14ac:dyDescent="0.3">
      <c r="A3635" s="17"/>
      <c r="B3635" s="17"/>
      <c r="C3635" s="17"/>
      <c r="D3635" s="17"/>
      <c r="E3635" s="17"/>
      <c r="F3635" s="17"/>
      <c r="G3635" s="17"/>
      <c r="H3635" s="17"/>
      <c r="I3635" s="17"/>
      <c r="J3635" s="17"/>
      <c r="K3635" s="17"/>
      <c r="L3635" s="17"/>
      <c r="M3635" s="17"/>
      <c r="N3635" s="17"/>
      <c r="O3635" s="17"/>
      <c r="P3635" s="17"/>
    </row>
    <row r="3636" spans="1:16" x14ac:dyDescent="0.3">
      <c r="A3636" s="17"/>
      <c r="B3636" s="17"/>
      <c r="C3636" s="17"/>
      <c r="D3636" s="17"/>
      <c r="E3636" s="17"/>
      <c r="F3636" s="17"/>
      <c r="G3636" s="17"/>
      <c r="H3636" s="17"/>
      <c r="I3636" s="17"/>
      <c r="J3636" s="17"/>
      <c r="K3636" s="17"/>
      <c r="L3636" s="17"/>
      <c r="M3636" s="17"/>
      <c r="N3636" s="17"/>
      <c r="O3636" s="17"/>
      <c r="P3636" s="17"/>
    </row>
    <row r="3637" spans="1:16" x14ac:dyDescent="0.3">
      <c r="A3637" s="17"/>
      <c r="B3637" s="17"/>
      <c r="C3637" s="17"/>
      <c r="D3637" s="17"/>
      <c r="E3637" s="17"/>
      <c r="F3637" s="17"/>
      <c r="G3637" s="17"/>
      <c r="H3637" s="17"/>
      <c r="I3637" s="17"/>
      <c r="J3637" s="17"/>
      <c r="K3637" s="17"/>
      <c r="L3637" s="17"/>
      <c r="M3637" s="17"/>
      <c r="N3637" s="17"/>
      <c r="O3637" s="17"/>
      <c r="P3637" s="17"/>
    </row>
    <row r="3638" spans="1:16" x14ac:dyDescent="0.3">
      <c r="A3638" s="17"/>
      <c r="B3638" s="17"/>
      <c r="C3638" s="17"/>
      <c r="D3638" s="17"/>
      <c r="E3638" s="17"/>
      <c r="F3638" s="17"/>
      <c r="G3638" s="17"/>
      <c r="H3638" s="17"/>
      <c r="I3638" s="17"/>
      <c r="J3638" s="17"/>
      <c r="K3638" s="17"/>
      <c r="L3638" s="17"/>
      <c r="M3638" s="17"/>
      <c r="N3638" s="17"/>
      <c r="O3638" s="17"/>
      <c r="P3638" s="17"/>
    </row>
    <row r="3639" spans="1:16" x14ac:dyDescent="0.3">
      <c r="A3639" s="17"/>
      <c r="B3639" s="17"/>
      <c r="C3639" s="17"/>
      <c r="D3639" s="17"/>
      <c r="E3639" s="17"/>
      <c r="F3639" s="17"/>
      <c r="G3639" s="17"/>
      <c r="H3639" s="17"/>
      <c r="I3639" s="17"/>
      <c r="J3639" s="17"/>
      <c r="K3639" s="17"/>
      <c r="L3639" s="17"/>
      <c r="M3639" s="17"/>
      <c r="N3639" s="17"/>
      <c r="O3639" s="17"/>
      <c r="P3639" s="17"/>
    </row>
    <row r="3640" spans="1:16" x14ac:dyDescent="0.3">
      <c r="A3640" s="17"/>
      <c r="B3640" s="17"/>
      <c r="C3640" s="17"/>
      <c r="D3640" s="17"/>
      <c r="E3640" s="17"/>
      <c r="F3640" s="17"/>
      <c r="G3640" s="17"/>
      <c r="H3640" s="17"/>
      <c r="I3640" s="17"/>
      <c r="J3640" s="17"/>
      <c r="K3640" s="17"/>
      <c r="L3640" s="17"/>
      <c r="M3640" s="17"/>
      <c r="N3640" s="17"/>
      <c r="O3640" s="17"/>
      <c r="P3640" s="17"/>
    </row>
    <row r="3641" spans="1:16" x14ac:dyDescent="0.3">
      <c r="A3641" s="17"/>
      <c r="B3641" s="17"/>
      <c r="C3641" s="17"/>
      <c r="D3641" s="17"/>
      <c r="E3641" s="17"/>
      <c r="F3641" s="17"/>
      <c r="G3641" s="17"/>
      <c r="H3641" s="17"/>
      <c r="I3641" s="17"/>
      <c r="J3641" s="17"/>
      <c r="K3641" s="17"/>
      <c r="L3641" s="17"/>
      <c r="M3641" s="17"/>
      <c r="N3641" s="17"/>
      <c r="O3641" s="17"/>
      <c r="P3641" s="17"/>
    </row>
    <row r="3642" spans="1:16" x14ac:dyDescent="0.3">
      <c r="A3642" s="17"/>
      <c r="B3642" s="17"/>
      <c r="C3642" s="17"/>
      <c r="D3642" s="17"/>
      <c r="E3642" s="17"/>
      <c r="F3642" s="17"/>
      <c r="G3642" s="17"/>
      <c r="H3642" s="17"/>
      <c r="I3642" s="17"/>
      <c r="J3642" s="17"/>
      <c r="K3642" s="17"/>
      <c r="L3642" s="17"/>
      <c r="M3642" s="17"/>
      <c r="N3642" s="17"/>
      <c r="O3642" s="17"/>
      <c r="P3642" s="17"/>
    </row>
    <row r="3643" spans="1:16" x14ac:dyDescent="0.3">
      <c r="A3643" s="17"/>
      <c r="B3643" s="17"/>
      <c r="C3643" s="17"/>
      <c r="D3643" s="17"/>
      <c r="E3643" s="17"/>
      <c r="F3643" s="17"/>
      <c r="G3643" s="17"/>
      <c r="H3643" s="17"/>
      <c r="I3643" s="17"/>
      <c r="J3643" s="17"/>
      <c r="K3643" s="17"/>
      <c r="L3643" s="17"/>
      <c r="M3643" s="17"/>
      <c r="N3643" s="17"/>
      <c r="O3643" s="17"/>
      <c r="P3643" s="17"/>
    </row>
    <row r="3644" spans="1:16" x14ac:dyDescent="0.3">
      <c r="A3644" s="17"/>
      <c r="B3644" s="17"/>
      <c r="C3644" s="17"/>
      <c r="D3644" s="17"/>
      <c r="E3644" s="17"/>
      <c r="F3644" s="17"/>
      <c r="G3644" s="17"/>
      <c r="H3644" s="17"/>
      <c r="I3644" s="17"/>
      <c r="J3644" s="17"/>
      <c r="K3644" s="17"/>
      <c r="L3644" s="17"/>
      <c r="M3644" s="17"/>
      <c r="N3644" s="17"/>
      <c r="O3644" s="17"/>
      <c r="P3644" s="17"/>
    </row>
    <row r="3645" spans="1:16" x14ac:dyDescent="0.3">
      <c r="A3645" s="17"/>
      <c r="B3645" s="17"/>
      <c r="C3645" s="17"/>
      <c r="D3645" s="17"/>
      <c r="E3645" s="17"/>
      <c r="F3645" s="17"/>
      <c r="G3645" s="17"/>
      <c r="H3645" s="17"/>
      <c r="I3645" s="17"/>
      <c r="J3645" s="17"/>
      <c r="K3645" s="17"/>
      <c r="L3645" s="17"/>
      <c r="M3645" s="17"/>
      <c r="N3645" s="17"/>
      <c r="O3645" s="17"/>
      <c r="P3645" s="17"/>
    </row>
    <row r="3646" spans="1:16" x14ac:dyDescent="0.3">
      <c r="A3646" s="17"/>
      <c r="B3646" s="17"/>
      <c r="C3646" s="17"/>
      <c r="D3646" s="17"/>
      <c r="E3646" s="17"/>
      <c r="F3646" s="17"/>
      <c r="G3646" s="17"/>
      <c r="H3646" s="17"/>
      <c r="I3646" s="17"/>
      <c r="J3646" s="17"/>
      <c r="K3646" s="17"/>
      <c r="L3646" s="17"/>
      <c r="M3646" s="17"/>
      <c r="N3646" s="17"/>
      <c r="O3646" s="17"/>
      <c r="P3646" s="17"/>
    </row>
    <row r="3647" spans="1:16" x14ac:dyDescent="0.3">
      <c r="A3647" s="17"/>
      <c r="B3647" s="17"/>
      <c r="C3647" s="17"/>
      <c r="D3647" s="17"/>
      <c r="E3647" s="17"/>
      <c r="F3647" s="17"/>
      <c r="G3647" s="17"/>
      <c r="H3647" s="17"/>
      <c r="I3647" s="17"/>
      <c r="J3647" s="17"/>
      <c r="K3647" s="17"/>
      <c r="L3647" s="17"/>
      <c r="M3647" s="17"/>
      <c r="N3647" s="17"/>
      <c r="O3647" s="17"/>
      <c r="P3647" s="17"/>
    </row>
    <row r="3648" spans="1:16" x14ac:dyDescent="0.3">
      <c r="A3648" s="17"/>
      <c r="B3648" s="17"/>
      <c r="C3648" s="17"/>
      <c r="D3648" s="17"/>
      <c r="E3648" s="17"/>
      <c r="F3648" s="17"/>
      <c r="G3648" s="17"/>
      <c r="H3648" s="17"/>
      <c r="I3648" s="17"/>
      <c r="J3648" s="17"/>
      <c r="K3648" s="17"/>
      <c r="L3648" s="17"/>
      <c r="M3648" s="17"/>
      <c r="N3648" s="17"/>
      <c r="O3648" s="17"/>
      <c r="P3648" s="17"/>
    </row>
    <row r="3649" spans="1:16" x14ac:dyDescent="0.3">
      <c r="A3649" s="17"/>
      <c r="B3649" s="17"/>
      <c r="C3649" s="17"/>
      <c r="D3649" s="17"/>
      <c r="E3649" s="17"/>
      <c r="F3649" s="17"/>
      <c r="G3649" s="17"/>
      <c r="H3649" s="17"/>
      <c r="I3649" s="17"/>
      <c r="J3649" s="17"/>
      <c r="K3649" s="17"/>
      <c r="L3649" s="17"/>
      <c r="M3649" s="17"/>
      <c r="N3649" s="17"/>
      <c r="O3649" s="17"/>
      <c r="P3649" s="17"/>
    </row>
    <row r="3650" spans="1:16" x14ac:dyDescent="0.3">
      <c r="A3650" s="17"/>
      <c r="B3650" s="17"/>
      <c r="C3650" s="17"/>
      <c r="D3650" s="17"/>
      <c r="E3650" s="17"/>
      <c r="F3650" s="17"/>
      <c r="G3650" s="17"/>
      <c r="H3650" s="17"/>
      <c r="I3650" s="17"/>
      <c r="J3650" s="17"/>
      <c r="K3650" s="17"/>
      <c r="L3650" s="17"/>
      <c r="M3650" s="17"/>
      <c r="N3650" s="17"/>
      <c r="O3650" s="17"/>
      <c r="P3650" s="17"/>
    </row>
    <row r="3651" spans="1:16" x14ac:dyDescent="0.3">
      <c r="A3651" s="17"/>
      <c r="B3651" s="17"/>
      <c r="C3651" s="17"/>
      <c r="D3651" s="17"/>
      <c r="E3651" s="17"/>
      <c r="F3651" s="17"/>
      <c r="G3651" s="17"/>
      <c r="H3651" s="17"/>
      <c r="I3651" s="17"/>
      <c r="J3651" s="17"/>
      <c r="K3651" s="17"/>
      <c r="L3651" s="17"/>
      <c r="M3651" s="17"/>
      <c r="N3651" s="17"/>
      <c r="O3651" s="17"/>
      <c r="P3651" s="17"/>
    </row>
    <row r="3652" spans="1:16" x14ac:dyDescent="0.3">
      <c r="A3652" s="17"/>
      <c r="B3652" s="17"/>
      <c r="C3652" s="17"/>
      <c r="D3652" s="17"/>
      <c r="E3652" s="17"/>
      <c r="F3652" s="17"/>
      <c r="G3652" s="17"/>
      <c r="H3652" s="17"/>
      <c r="I3652" s="17"/>
      <c r="J3652" s="17"/>
      <c r="K3652" s="17"/>
      <c r="L3652" s="17"/>
      <c r="M3652" s="17"/>
      <c r="N3652" s="17"/>
      <c r="O3652" s="17"/>
      <c r="P3652" s="17"/>
    </row>
    <row r="3653" spans="1:16" x14ac:dyDescent="0.3">
      <c r="A3653" s="17"/>
      <c r="B3653" s="17"/>
      <c r="C3653" s="17"/>
      <c r="D3653" s="17"/>
      <c r="E3653" s="17"/>
      <c r="F3653" s="17"/>
      <c r="G3653" s="17"/>
      <c r="H3653" s="17"/>
      <c r="I3653" s="17"/>
      <c r="J3653" s="17"/>
      <c r="K3653" s="17"/>
      <c r="L3653" s="17"/>
      <c r="M3653" s="17"/>
      <c r="N3653" s="17"/>
      <c r="O3653" s="17"/>
      <c r="P3653" s="17"/>
    </row>
    <row r="3654" spans="1:16" x14ac:dyDescent="0.3">
      <c r="A3654" s="17"/>
      <c r="B3654" s="17"/>
      <c r="C3654" s="17"/>
      <c r="D3654" s="17"/>
      <c r="E3654" s="17"/>
      <c r="F3654" s="17"/>
      <c r="G3654" s="17"/>
      <c r="H3654" s="17"/>
      <c r="I3654" s="17"/>
      <c r="J3654" s="17"/>
      <c r="K3654" s="17"/>
      <c r="L3654" s="17"/>
      <c r="M3654" s="17"/>
      <c r="N3654" s="17"/>
      <c r="O3654" s="17"/>
      <c r="P3654" s="17"/>
    </row>
    <row r="3655" spans="1:16" x14ac:dyDescent="0.3">
      <c r="A3655" s="17"/>
      <c r="B3655" s="17"/>
      <c r="C3655" s="17"/>
      <c r="D3655" s="17"/>
      <c r="E3655" s="17"/>
      <c r="F3655" s="17"/>
      <c r="G3655" s="17"/>
      <c r="H3655" s="17"/>
      <c r="I3655" s="17"/>
      <c r="J3655" s="17"/>
      <c r="K3655" s="17"/>
      <c r="L3655" s="17"/>
      <c r="M3655" s="17"/>
      <c r="N3655" s="17"/>
      <c r="O3655" s="17"/>
      <c r="P3655" s="17"/>
    </row>
    <row r="3656" spans="1:16" x14ac:dyDescent="0.3">
      <c r="A3656" s="17"/>
      <c r="B3656" s="17"/>
      <c r="C3656" s="17"/>
      <c r="D3656" s="17"/>
      <c r="E3656" s="17"/>
      <c r="F3656" s="17"/>
      <c r="G3656" s="17"/>
      <c r="H3656" s="17"/>
      <c r="I3656" s="17"/>
      <c r="J3656" s="17"/>
      <c r="K3656" s="17"/>
      <c r="L3656" s="17"/>
      <c r="M3656" s="17"/>
      <c r="N3656" s="17"/>
      <c r="O3656" s="17"/>
      <c r="P3656" s="17"/>
    </row>
    <row r="3657" spans="1:16" x14ac:dyDescent="0.3">
      <c r="A3657" s="17"/>
      <c r="B3657" s="17"/>
      <c r="C3657" s="17"/>
      <c r="D3657" s="17"/>
      <c r="E3657" s="17"/>
      <c r="F3657" s="17"/>
      <c r="G3657" s="17"/>
      <c r="H3657" s="17"/>
      <c r="I3657" s="17"/>
      <c r="J3657" s="17"/>
      <c r="K3657" s="17"/>
      <c r="L3657" s="17"/>
      <c r="M3657" s="17"/>
      <c r="N3657" s="17"/>
      <c r="O3657" s="17"/>
      <c r="P3657" s="17"/>
    </row>
    <row r="3658" spans="1:16" x14ac:dyDescent="0.3">
      <c r="A3658" s="17"/>
      <c r="B3658" s="17"/>
      <c r="C3658" s="17"/>
      <c r="D3658" s="17"/>
      <c r="E3658" s="17"/>
      <c r="F3658" s="17"/>
      <c r="G3658" s="17"/>
      <c r="H3658" s="17"/>
      <c r="I3658" s="17"/>
      <c r="J3658" s="17"/>
      <c r="K3658" s="17"/>
      <c r="L3658" s="17"/>
      <c r="M3658" s="17"/>
      <c r="N3658" s="17"/>
      <c r="O3658" s="17"/>
      <c r="P3658" s="17"/>
    </row>
    <row r="3659" spans="1:16" x14ac:dyDescent="0.3">
      <c r="A3659" s="17"/>
      <c r="B3659" s="17"/>
      <c r="C3659" s="17"/>
      <c r="D3659" s="17"/>
      <c r="E3659" s="17"/>
      <c r="F3659" s="17"/>
      <c r="G3659" s="17"/>
      <c r="H3659" s="17"/>
      <c r="I3659" s="17"/>
      <c r="J3659" s="17"/>
      <c r="K3659" s="17"/>
      <c r="L3659" s="17"/>
      <c r="M3659" s="17"/>
      <c r="N3659" s="17"/>
      <c r="O3659" s="17"/>
      <c r="P3659" s="17"/>
    </row>
    <row r="3660" spans="1:16" x14ac:dyDescent="0.3">
      <c r="A3660" s="17"/>
      <c r="B3660" s="17"/>
      <c r="C3660" s="17"/>
      <c r="D3660" s="17"/>
      <c r="E3660" s="17"/>
      <c r="F3660" s="17"/>
      <c r="G3660" s="17"/>
      <c r="H3660" s="17"/>
      <c r="I3660" s="17"/>
      <c r="J3660" s="17"/>
      <c r="K3660" s="17"/>
      <c r="L3660" s="17"/>
      <c r="M3660" s="17"/>
      <c r="N3660" s="17"/>
      <c r="O3660" s="17"/>
      <c r="P3660" s="17"/>
    </row>
    <row r="3661" spans="1:16" x14ac:dyDescent="0.3">
      <c r="A3661" s="17"/>
      <c r="B3661" s="17"/>
      <c r="C3661" s="17"/>
      <c r="D3661" s="17"/>
      <c r="E3661" s="17"/>
      <c r="F3661" s="17"/>
      <c r="G3661" s="17"/>
      <c r="H3661" s="17"/>
      <c r="I3661" s="17"/>
      <c r="J3661" s="17"/>
      <c r="K3661" s="17"/>
      <c r="L3661" s="17"/>
      <c r="M3661" s="17"/>
      <c r="N3661" s="17"/>
      <c r="O3661" s="17"/>
      <c r="P3661" s="17"/>
    </row>
    <row r="3662" spans="1:16" x14ac:dyDescent="0.3">
      <c r="A3662" s="17"/>
      <c r="B3662" s="17"/>
      <c r="C3662" s="17"/>
      <c r="D3662" s="17"/>
      <c r="E3662" s="17"/>
      <c r="F3662" s="17"/>
      <c r="G3662" s="17"/>
      <c r="H3662" s="17"/>
      <c r="I3662" s="17"/>
      <c r="J3662" s="17"/>
      <c r="K3662" s="17"/>
      <c r="L3662" s="17"/>
      <c r="M3662" s="17"/>
      <c r="N3662" s="17"/>
      <c r="O3662" s="17"/>
      <c r="P3662" s="17"/>
    </row>
    <row r="3663" spans="1:16" x14ac:dyDescent="0.3">
      <c r="A3663" s="17"/>
      <c r="B3663" s="17"/>
      <c r="C3663" s="17"/>
      <c r="D3663" s="17"/>
      <c r="E3663" s="17"/>
      <c r="F3663" s="17"/>
      <c r="G3663" s="17"/>
      <c r="H3663" s="17"/>
      <c r="I3663" s="17"/>
      <c r="J3663" s="17"/>
      <c r="K3663" s="17"/>
      <c r="L3663" s="17"/>
      <c r="M3663" s="17"/>
      <c r="N3663" s="17"/>
      <c r="O3663" s="17"/>
      <c r="P3663" s="17"/>
    </row>
    <row r="3664" spans="1:16" x14ac:dyDescent="0.3">
      <c r="A3664" s="17"/>
      <c r="B3664" s="17"/>
      <c r="C3664" s="17"/>
      <c r="D3664" s="17"/>
      <c r="E3664" s="17"/>
      <c r="F3664" s="17"/>
      <c r="G3664" s="17"/>
      <c r="H3664" s="17"/>
      <c r="I3664" s="17"/>
      <c r="J3664" s="17"/>
      <c r="K3664" s="17"/>
      <c r="L3664" s="17"/>
      <c r="M3664" s="17"/>
      <c r="N3664" s="17"/>
      <c r="O3664" s="17"/>
      <c r="P3664" s="17"/>
    </row>
    <row r="3665" spans="1:16" x14ac:dyDescent="0.3">
      <c r="A3665" s="17"/>
      <c r="B3665" s="17"/>
      <c r="C3665" s="17"/>
      <c r="D3665" s="17"/>
      <c r="E3665" s="17"/>
      <c r="F3665" s="17"/>
      <c r="G3665" s="17"/>
      <c r="H3665" s="17"/>
      <c r="I3665" s="17"/>
      <c r="J3665" s="17"/>
      <c r="K3665" s="17"/>
      <c r="L3665" s="17"/>
      <c r="M3665" s="17"/>
      <c r="N3665" s="17"/>
      <c r="O3665" s="17"/>
      <c r="P3665" s="17"/>
    </row>
    <row r="3666" spans="1:16" x14ac:dyDescent="0.3">
      <c r="A3666" s="17"/>
      <c r="B3666" s="17"/>
      <c r="C3666" s="17"/>
      <c r="D3666" s="17"/>
      <c r="E3666" s="17"/>
      <c r="F3666" s="17"/>
      <c r="G3666" s="17"/>
      <c r="H3666" s="17"/>
      <c r="I3666" s="17"/>
      <c r="J3666" s="17"/>
      <c r="K3666" s="17"/>
      <c r="L3666" s="17"/>
      <c r="M3666" s="17"/>
      <c r="N3666" s="17"/>
      <c r="O3666" s="17"/>
      <c r="P3666" s="17"/>
    </row>
    <row r="3667" spans="1:16" x14ac:dyDescent="0.3">
      <c r="A3667" s="17"/>
      <c r="B3667" s="17"/>
      <c r="C3667" s="17"/>
      <c r="D3667" s="17"/>
      <c r="E3667" s="17"/>
      <c r="F3667" s="17"/>
      <c r="G3667" s="17"/>
      <c r="H3667" s="17"/>
      <c r="I3667" s="17"/>
      <c r="J3667" s="17"/>
      <c r="K3667" s="17"/>
      <c r="L3667" s="17"/>
      <c r="M3667" s="17"/>
      <c r="N3667" s="17"/>
      <c r="O3667" s="17"/>
      <c r="P3667" s="17"/>
    </row>
    <row r="3668" spans="1:16" x14ac:dyDescent="0.3">
      <c r="A3668" s="17"/>
      <c r="B3668" s="17"/>
      <c r="C3668" s="17"/>
      <c r="D3668" s="17"/>
      <c r="E3668" s="17"/>
      <c r="F3668" s="17"/>
      <c r="G3668" s="17"/>
      <c r="H3668" s="17"/>
      <c r="I3668" s="17"/>
      <c r="J3668" s="17"/>
      <c r="K3668" s="17"/>
      <c r="L3668" s="17"/>
      <c r="M3668" s="17"/>
      <c r="N3668" s="17"/>
      <c r="O3668" s="17"/>
      <c r="P3668" s="17"/>
    </row>
    <row r="3669" spans="1:16" x14ac:dyDescent="0.3">
      <c r="A3669" s="17"/>
      <c r="B3669" s="17"/>
      <c r="C3669" s="17"/>
      <c r="D3669" s="17"/>
      <c r="E3669" s="17"/>
      <c r="F3669" s="17"/>
      <c r="G3669" s="17"/>
      <c r="H3669" s="17"/>
      <c r="I3669" s="17"/>
      <c r="J3669" s="17"/>
      <c r="K3669" s="17"/>
      <c r="L3669" s="17"/>
      <c r="M3669" s="17"/>
      <c r="N3669" s="17"/>
      <c r="O3669" s="17"/>
      <c r="P3669" s="17"/>
    </row>
    <row r="3670" spans="1:16" x14ac:dyDescent="0.3">
      <c r="A3670" s="17"/>
      <c r="B3670" s="17"/>
      <c r="C3670" s="17"/>
      <c r="D3670" s="17"/>
      <c r="E3670" s="17"/>
      <c r="F3670" s="17"/>
      <c r="G3670" s="17"/>
      <c r="H3670" s="17"/>
      <c r="I3670" s="17"/>
      <c r="J3670" s="17"/>
      <c r="K3670" s="17"/>
      <c r="L3670" s="17"/>
      <c r="M3670" s="17"/>
      <c r="N3670" s="17"/>
      <c r="O3670" s="17"/>
      <c r="P3670" s="17"/>
    </row>
    <row r="3671" spans="1:16" x14ac:dyDescent="0.3">
      <c r="A3671" s="17"/>
      <c r="B3671" s="17"/>
      <c r="C3671" s="17"/>
      <c r="D3671" s="17"/>
      <c r="E3671" s="17"/>
      <c r="F3671" s="17"/>
      <c r="G3671" s="17"/>
      <c r="H3671" s="17"/>
      <c r="I3671" s="17"/>
      <c r="J3671" s="17"/>
      <c r="K3671" s="17"/>
      <c r="L3671" s="17"/>
      <c r="M3671" s="17"/>
      <c r="N3671" s="17"/>
      <c r="O3671" s="17"/>
      <c r="P3671" s="17"/>
    </row>
    <row r="3672" spans="1:16" x14ac:dyDescent="0.3">
      <c r="A3672" s="17"/>
      <c r="B3672" s="17"/>
      <c r="C3672" s="17"/>
      <c r="D3672" s="17"/>
      <c r="E3672" s="17"/>
      <c r="F3672" s="17"/>
      <c r="G3672" s="17"/>
      <c r="H3672" s="17"/>
      <c r="I3672" s="17"/>
      <c r="J3672" s="17"/>
      <c r="K3672" s="17"/>
      <c r="L3672" s="17"/>
      <c r="M3672" s="17"/>
      <c r="N3672" s="17"/>
      <c r="O3672" s="17"/>
      <c r="P3672" s="17"/>
    </row>
    <row r="3673" spans="1:16" x14ac:dyDescent="0.3">
      <c r="A3673" s="17"/>
      <c r="B3673" s="17"/>
      <c r="C3673" s="17"/>
      <c r="D3673" s="17"/>
      <c r="E3673" s="17"/>
      <c r="F3673" s="17"/>
      <c r="G3673" s="17"/>
      <c r="H3673" s="17"/>
      <c r="I3673" s="17"/>
      <c r="J3673" s="17"/>
      <c r="K3673" s="17"/>
      <c r="L3673" s="17"/>
      <c r="M3673" s="17"/>
      <c r="N3673" s="17"/>
      <c r="O3673" s="17"/>
      <c r="P3673" s="17"/>
    </row>
    <row r="3674" spans="1:16" x14ac:dyDescent="0.3">
      <c r="A3674" s="17"/>
      <c r="B3674" s="17"/>
      <c r="C3674" s="17"/>
      <c r="D3674" s="17"/>
      <c r="E3674" s="17"/>
      <c r="F3674" s="17"/>
      <c r="G3674" s="17"/>
      <c r="H3674" s="17"/>
      <c r="I3674" s="17"/>
      <c r="J3674" s="17"/>
      <c r="K3674" s="17"/>
      <c r="L3674" s="17"/>
      <c r="M3674" s="17"/>
      <c r="N3674" s="17"/>
      <c r="O3674" s="17"/>
      <c r="P3674" s="17"/>
    </row>
    <row r="3675" spans="1:16" x14ac:dyDescent="0.3">
      <c r="A3675" s="17"/>
      <c r="B3675" s="17"/>
      <c r="C3675" s="17"/>
      <c r="D3675" s="17"/>
      <c r="E3675" s="17"/>
      <c r="F3675" s="17"/>
      <c r="G3675" s="17"/>
      <c r="H3675" s="17"/>
      <c r="I3675" s="17"/>
      <c r="J3675" s="17"/>
      <c r="K3675" s="17"/>
      <c r="L3675" s="17"/>
      <c r="M3675" s="17"/>
      <c r="N3675" s="17"/>
      <c r="O3675" s="17"/>
      <c r="P3675" s="17"/>
    </row>
    <row r="3676" spans="1:16" x14ac:dyDescent="0.3">
      <c r="A3676" s="17"/>
      <c r="B3676" s="17"/>
      <c r="C3676" s="17"/>
      <c r="D3676" s="17"/>
      <c r="E3676" s="17"/>
      <c r="F3676" s="17"/>
      <c r="G3676" s="17"/>
      <c r="H3676" s="17"/>
      <c r="I3676" s="17"/>
      <c r="J3676" s="17"/>
      <c r="K3676" s="17"/>
      <c r="L3676" s="17"/>
      <c r="M3676" s="17"/>
      <c r="N3676" s="17"/>
      <c r="O3676" s="17"/>
      <c r="P3676" s="17"/>
    </row>
    <row r="3677" spans="1:16" x14ac:dyDescent="0.3">
      <c r="A3677" s="17"/>
      <c r="B3677" s="17"/>
      <c r="C3677" s="17"/>
      <c r="D3677" s="17"/>
      <c r="E3677" s="17"/>
      <c r="F3677" s="17"/>
      <c r="G3677" s="17"/>
      <c r="H3677" s="17"/>
      <c r="I3677" s="17"/>
      <c r="J3677" s="17"/>
      <c r="K3677" s="17"/>
      <c r="L3677" s="17"/>
      <c r="M3677" s="17"/>
      <c r="N3677" s="17"/>
      <c r="O3677" s="17"/>
      <c r="P3677" s="17"/>
    </row>
    <row r="3678" spans="1:16" x14ac:dyDescent="0.3">
      <c r="A3678" s="17"/>
      <c r="B3678" s="17"/>
      <c r="C3678" s="17"/>
      <c r="D3678" s="17"/>
      <c r="E3678" s="17"/>
      <c r="F3678" s="17"/>
      <c r="G3678" s="17"/>
      <c r="H3678" s="17"/>
      <c r="I3678" s="17"/>
      <c r="J3678" s="17"/>
      <c r="K3678" s="17"/>
      <c r="L3678" s="17"/>
      <c r="M3678" s="17"/>
      <c r="N3678" s="17"/>
      <c r="O3678" s="17"/>
      <c r="P3678" s="17"/>
    </row>
    <row r="3679" spans="1:16" x14ac:dyDescent="0.3">
      <c r="A3679" s="17"/>
      <c r="B3679" s="17"/>
      <c r="C3679" s="17"/>
      <c r="D3679" s="17"/>
      <c r="E3679" s="17"/>
      <c r="F3679" s="17"/>
      <c r="G3679" s="17"/>
      <c r="H3679" s="17"/>
      <c r="I3679" s="17"/>
      <c r="J3679" s="17"/>
      <c r="K3679" s="17"/>
      <c r="L3679" s="17"/>
      <c r="M3679" s="17"/>
      <c r="N3679" s="17"/>
      <c r="O3679" s="17"/>
      <c r="P3679" s="17"/>
    </row>
    <row r="3680" spans="1:16" x14ac:dyDescent="0.3">
      <c r="A3680" s="17"/>
      <c r="B3680" s="17"/>
      <c r="C3680" s="17"/>
      <c r="D3680" s="17"/>
      <c r="E3680" s="17"/>
      <c r="F3680" s="17"/>
      <c r="G3680" s="17"/>
      <c r="H3680" s="17"/>
      <c r="I3680" s="17"/>
      <c r="J3680" s="17"/>
      <c r="K3680" s="17"/>
      <c r="L3680" s="17"/>
      <c r="M3680" s="17"/>
      <c r="N3680" s="17"/>
      <c r="O3680" s="17"/>
      <c r="P3680" s="17"/>
    </row>
    <row r="3681" spans="1:16" x14ac:dyDescent="0.3">
      <c r="A3681" s="17"/>
      <c r="B3681" s="17"/>
      <c r="C3681" s="17"/>
      <c r="D3681" s="17"/>
      <c r="E3681" s="17"/>
      <c r="F3681" s="17"/>
      <c r="G3681" s="17"/>
      <c r="H3681" s="17"/>
      <c r="I3681" s="17"/>
      <c r="J3681" s="17"/>
      <c r="K3681" s="17"/>
      <c r="L3681" s="17"/>
      <c r="M3681" s="17"/>
      <c r="N3681" s="17"/>
      <c r="O3681" s="17"/>
      <c r="P3681" s="17"/>
    </row>
    <row r="3682" spans="1:16" x14ac:dyDescent="0.3">
      <c r="A3682" s="17"/>
      <c r="B3682" s="17"/>
      <c r="C3682" s="17"/>
      <c r="D3682" s="17"/>
      <c r="E3682" s="17"/>
      <c r="F3682" s="17"/>
      <c r="G3682" s="17"/>
      <c r="H3682" s="17"/>
      <c r="I3682" s="17"/>
      <c r="J3682" s="17"/>
      <c r="K3682" s="17"/>
      <c r="L3682" s="17"/>
      <c r="M3682" s="17"/>
      <c r="N3682" s="17"/>
      <c r="O3682" s="17"/>
      <c r="P3682" s="17"/>
    </row>
    <row r="3683" spans="1:16" x14ac:dyDescent="0.3">
      <c r="A3683" s="17"/>
      <c r="B3683" s="17"/>
      <c r="C3683" s="17"/>
      <c r="D3683" s="17"/>
      <c r="E3683" s="17"/>
      <c r="F3683" s="17"/>
      <c r="G3683" s="17"/>
      <c r="H3683" s="17"/>
      <c r="I3683" s="17"/>
      <c r="J3683" s="17"/>
      <c r="K3683" s="17"/>
      <c r="L3683" s="17"/>
      <c r="M3683" s="17"/>
      <c r="N3683" s="17"/>
      <c r="O3683" s="17"/>
      <c r="P3683" s="17"/>
    </row>
    <row r="3684" spans="1:16" x14ac:dyDescent="0.3">
      <c r="A3684" s="17"/>
      <c r="B3684" s="17"/>
      <c r="C3684" s="17"/>
      <c r="D3684" s="17"/>
      <c r="E3684" s="17"/>
      <c r="F3684" s="17"/>
      <c r="G3684" s="17"/>
      <c r="H3684" s="17"/>
      <c r="I3684" s="17"/>
      <c r="J3684" s="17"/>
      <c r="K3684" s="17"/>
      <c r="L3684" s="17"/>
      <c r="M3684" s="17"/>
      <c r="N3684" s="17"/>
      <c r="O3684" s="17"/>
      <c r="P3684" s="17"/>
    </row>
    <row r="3685" spans="1:16" x14ac:dyDescent="0.3">
      <c r="A3685" s="17"/>
      <c r="B3685" s="17"/>
      <c r="C3685" s="17"/>
      <c r="D3685" s="17"/>
      <c r="E3685" s="17"/>
      <c r="F3685" s="17"/>
      <c r="G3685" s="17"/>
      <c r="H3685" s="17"/>
      <c r="I3685" s="17"/>
      <c r="J3685" s="17"/>
      <c r="K3685" s="17"/>
      <c r="L3685" s="17"/>
      <c r="M3685" s="17"/>
      <c r="N3685" s="17"/>
      <c r="O3685" s="17"/>
      <c r="P3685" s="17"/>
    </row>
    <row r="3686" spans="1:16" x14ac:dyDescent="0.3">
      <c r="A3686" s="17"/>
      <c r="B3686" s="17"/>
      <c r="C3686" s="17"/>
      <c r="D3686" s="17"/>
      <c r="E3686" s="17"/>
      <c r="F3686" s="17"/>
      <c r="G3686" s="17"/>
      <c r="H3686" s="17"/>
      <c r="I3686" s="17"/>
      <c r="J3686" s="17"/>
      <c r="K3686" s="17"/>
      <c r="L3686" s="17"/>
      <c r="M3686" s="17"/>
      <c r="N3686" s="17"/>
      <c r="O3686" s="17"/>
      <c r="P3686" s="17"/>
    </row>
    <row r="3687" spans="1:16" x14ac:dyDescent="0.3">
      <c r="A3687" s="17"/>
      <c r="B3687" s="17"/>
      <c r="C3687" s="17"/>
      <c r="D3687" s="17"/>
      <c r="E3687" s="17"/>
      <c r="F3687" s="17"/>
      <c r="G3687" s="17"/>
      <c r="H3687" s="17"/>
      <c r="I3687" s="17"/>
      <c r="J3687" s="17"/>
      <c r="K3687" s="17"/>
      <c r="L3687" s="17"/>
      <c r="M3687" s="17"/>
      <c r="N3687" s="17"/>
      <c r="O3687" s="17"/>
      <c r="P3687" s="17"/>
    </row>
    <row r="3688" spans="1:16" x14ac:dyDescent="0.3">
      <c r="A3688" s="17"/>
      <c r="B3688" s="17"/>
      <c r="C3688" s="17"/>
      <c r="D3688" s="17"/>
      <c r="E3688" s="17"/>
      <c r="F3688" s="17"/>
      <c r="G3688" s="17"/>
      <c r="H3688" s="17"/>
      <c r="I3688" s="17"/>
      <c r="J3688" s="17"/>
      <c r="K3688" s="17"/>
      <c r="L3688" s="17"/>
      <c r="M3688" s="17"/>
      <c r="N3688" s="17"/>
      <c r="O3688" s="17"/>
      <c r="P3688" s="17"/>
    </row>
    <row r="3689" spans="1:16" x14ac:dyDescent="0.3">
      <c r="A3689" s="17"/>
      <c r="B3689" s="17"/>
      <c r="C3689" s="17"/>
      <c r="D3689" s="17"/>
      <c r="E3689" s="17"/>
      <c r="F3689" s="17"/>
      <c r="G3689" s="17"/>
      <c r="H3689" s="17"/>
      <c r="I3689" s="17"/>
      <c r="J3689" s="17"/>
      <c r="K3689" s="17"/>
      <c r="L3689" s="17"/>
      <c r="M3689" s="17"/>
      <c r="N3689" s="17"/>
      <c r="O3689" s="17"/>
      <c r="P3689" s="17"/>
    </row>
    <row r="3690" spans="1:16" x14ac:dyDescent="0.3">
      <c r="A3690" s="17"/>
      <c r="B3690" s="17"/>
      <c r="C3690" s="17"/>
      <c r="D3690" s="17"/>
      <c r="E3690" s="17"/>
      <c r="F3690" s="17"/>
      <c r="G3690" s="17"/>
      <c r="H3690" s="17"/>
      <c r="I3690" s="17"/>
      <c r="J3690" s="17"/>
      <c r="K3690" s="17"/>
      <c r="L3690" s="17"/>
      <c r="M3690" s="17"/>
      <c r="N3690" s="17"/>
      <c r="O3690" s="17"/>
      <c r="P3690" s="17"/>
    </row>
    <row r="3691" spans="1:16" x14ac:dyDescent="0.3">
      <c r="A3691" s="17"/>
      <c r="B3691" s="17"/>
      <c r="C3691" s="17"/>
      <c r="D3691" s="17"/>
      <c r="E3691" s="17"/>
      <c r="F3691" s="17"/>
      <c r="G3691" s="17"/>
      <c r="H3691" s="17"/>
      <c r="I3691" s="17"/>
      <c r="J3691" s="17"/>
      <c r="K3691" s="17"/>
      <c r="L3691" s="17"/>
      <c r="M3691" s="17"/>
      <c r="N3691" s="17"/>
      <c r="O3691" s="17"/>
      <c r="P3691" s="17"/>
    </row>
    <row r="3692" spans="1:16" x14ac:dyDescent="0.3">
      <c r="A3692" s="17"/>
      <c r="B3692" s="17"/>
      <c r="C3692" s="17"/>
      <c r="D3692" s="17"/>
      <c r="E3692" s="17"/>
      <c r="F3692" s="17"/>
      <c r="G3692" s="17"/>
      <c r="H3692" s="17"/>
      <c r="I3692" s="17"/>
      <c r="J3692" s="17"/>
      <c r="K3692" s="17"/>
      <c r="L3692" s="17"/>
      <c r="M3692" s="17"/>
      <c r="N3692" s="17"/>
      <c r="O3692" s="17"/>
      <c r="P3692" s="17"/>
    </row>
    <row r="3693" spans="1:16" x14ac:dyDescent="0.3">
      <c r="A3693" s="17"/>
      <c r="B3693" s="17"/>
      <c r="C3693" s="17"/>
      <c r="D3693" s="17"/>
      <c r="E3693" s="17"/>
      <c r="F3693" s="17"/>
      <c r="G3693" s="17"/>
      <c r="H3693" s="17"/>
      <c r="I3693" s="17"/>
      <c r="J3693" s="17"/>
      <c r="K3693" s="17"/>
      <c r="L3693" s="17"/>
      <c r="M3693" s="17"/>
      <c r="N3693" s="17"/>
      <c r="O3693" s="17"/>
      <c r="P3693" s="17"/>
    </row>
    <row r="3694" spans="1:16" x14ac:dyDescent="0.3">
      <c r="A3694" s="17"/>
      <c r="B3694" s="17"/>
      <c r="C3694" s="17"/>
      <c r="D3694" s="17"/>
      <c r="E3694" s="17"/>
      <c r="F3694" s="17"/>
      <c r="G3694" s="17"/>
      <c r="H3694" s="17"/>
      <c r="I3694" s="17"/>
      <c r="J3694" s="17"/>
      <c r="K3694" s="17"/>
      <c r="L3694" s="17"/>
      <c r="M3694" s="17"/>
      <c r="N3694" s="17"/>
      <c r="O3694" s="17"/>
      <c r="P3694" s="17"/>
    </row>
    <row r="3695" spans="1:16" x14ac:dyDescent="0.3">
      <c r="A3695" s="17"/>
      <c r="B3695" s="17"/>
      <c r="C3695" s="17"/>
      <c r="D3695" s="17"/>
      <c r="E3695" s="17"/>
      <c r="F3695" s="17"/>
      <c r="G3695" s="17"/>
      <c r="H3695" s="17"/>
      <c r="I3695" s="17"/>
      <c r="J3695" s="17"/>
      <c r="K3695" s="17"/>
      <c r="L3695" s="17"/>
      <c r="M3695" s="17"/>
      <c r="N3695" s="17"/>
      <c r="O3695" s="17"/>
      <c r="P3695" s="17"/>
    </row>
    <row r="3696" spans="1:16" x14ac:dyDescent="0.3">
      <c r="A3696" s="17"/>
      <c r="B3696" s="17"/>
      <c r="C3696" s="17"/>
      <c r="D3696" s="17"/>
      <c r="E3696" s="17"/>
      <c r="F3696" s="17"/>
      <c r="G3696" s="17"/>
      <c r="H3696" s="17"/>
      <c r="I3696" s="17"/>
      <c r="J3696" s="17"/>
      <c r="K3696" s="17"/>
      <c r="L3696" s="17"/>
      <c r="M3696" s="17"/>
      <c r="N3696" s="17"/>
      <c r="O3696" s="17"/>
      <c r="P3696" s="17"/>
    </row>
    <row r="3697" spans="1:16" x14ac:dyDescent="0.3">
      <c r="A3697" s="17"/>
      <c r="B3697" s="17"/>
      <c r="C3697" s="17"/>
      <c r="D3697" s="17"/>
      <c r="E3697" s="17"/>
      <c r="F3697" s="17"/>
      <c r="G3697" s="17"/>
      <c r="H3697" s="17"/>
      <c r="I3697" s="17"/>
      <c r="J3697" s="17"/>
      <c r="K3697" s="17"/>
      <c r="L3697" s="17"/>
      <c r="M3697" s="17"/>
      <c r="N3697" s="17"/>
      <c r="O3697" s="17"/>
      <c r="P3697" s="17"/>
    </row>
    <row r="3698" spans="1:16" x14ac:dyDescent="0.3">
      <c r="A3698" s="17"/>
      <c r="B3698" s="17"/>
      <c r="C3698" s="17"/>
      <c r="D3698" s="17"/>
      <c r="E3698" s="17"/>
      <c r="F3698" s="17"/>
      <c r="G3698" s="17"/>
      <c r="H3698" s="17"/>
      <c r="I3698" s="17"/>
      <c r="J3698" s="17"/>
      <c r="K3698" s="17"/>
      <c r="L3698" s="17"/>
      <c r="M3698" s="17"/>
      <c r="N3698" s="17"/>
      <c r="O3698" s="17"/>
      <c r="P3698" s="17"/>
    </row>
    <row r="3699" spans="1:16" x14ac:dyDescent="0.3">
      <c r="A3699" s="17"/>
      <c r="B3699" s="17"/>
      <c r="C3699" s="17"/>
      <c r="D3699" s="17"/>
      <c r="E3699" s="17"/>
      <c r="F3699" s="17"/>
      <c r="G3699" s="17"/>
      <c r="H3699" s="17"/>
      <c r="I3699" s="17"/>
      <c r="J3699" s="17"/>
      <c r="K3699" s="17"/>
      <c r="L3699" s="17"/>
      <c r="M3699" s="17"/>
      <c r="N3699" s="17"/>
      <c r="O3699" s="17"/>
      <c r="P3699" s="17"/>
    </row>
    <row r="3700" spans="1:16" x14ac:dyDescent="0.3">
      <c r="A3700" s="17"/>
      <c r="B3700" s="17"/>
      <c r="C3700" s="17"/>
      <c r="D3700" s="17"/>
      <c r="E3700" s="17"/>
      <c r="F3700" s="17"/>
      <c r="G3700" s="17"/>
      <c r="H3700" s="17"/>
      <c r="I3700" s="17"/>
      <c r="J3700" s="17"/>
      <c r="K3700" s="17"/>
      <c r="L3700" s="17"/>
      <c r="M3700" s="17"/>
      <c r="N3700" s="17"/>
      <c r="O3700" s="17"/>
      <c r="P3700" s="17"/>
    </row>
    <row r="3701" spans="1:16" x14ac:dyDescent="0.3">
      <c r="A3701" s="17"/>
      <c r="B3701" s="17"/>
      <c r="C3701" s="17"/>
      <c r="D3701" s="17"/>
      <c r="E3701" s="17"/>
      <c r="F3701" s="17"/>
      <c r="G3701" s="17"/>
      <c r="H3701" s="17"/>
      <c r="I3701" s="17"/>
      <c r="J3701" s="17"/>
      <c r="K3701" s="17"/>
      <c r="L3701" s="17"/>
      <c r="M3701" s="17"/>
      <c r="N3701" s="17"/>
      <c r="O3701" s="17"/>
      <c r="P3701" s="17"/>
    </row>
    <row r="3702" spans="1:16" x14ac:dyDescent="0.3">
      <c r="A3702" s="17"/>
      <c r="B3702" s="17"/>
      <c r="C3702" s="17"/>
      <c r="D3702" s="17"/>
      <c r="E3702" s="17"/>
      <c r="F3702" s="17"/>
      <c r="G3702" s="17"/>
      <c r="H3702" s="17"/>
      <c r="I3702" s="17"/>
      <c r="J3702" s="17"/>
      <c r="K3702" s="17"/>
      <c r="L3702" s="17"/>
      <c r="M3702" s="17"/>
      <c r="N3702" s="17"/>
      <c r="O3702" s="17"/>
      <c r="P3702" s="17"/>
    </row>
    <row r="3703" spans="1:16" x14ac:dyDescent="0.3">
      <c r="A3703" s="17"/>
      <c r="B3703" s="17"/>
      <c r="C3703" s="17"/>
      <c r="D3703" s="17"/>
      <c r="E3703" s="17"/>
      <c r="F3703" s="17"/>
      <c r="G3703" s="17"/>
      <c r="H3703" s="17"/>
      <c r="I3703" s="17"/>
      <c r="J3703" s="17"/>
      <c r="K3703" s="17"/>
      <c r="L3703" s="17"/>
      <c r="M3703" s="17"/>
      <c r="N3703" s="17"/>
      <c r="O3703" s="17"/>
      <c r="P3703" s="17"/>
    </row>
    <row r="3704" spans="1:16" x14ac:dyDescent="0.3">
      <c r="A3704" s="17"/>
      <c r="B3704" s="17"/>
      <c r="C3704" s="17"/>
      <c r="D3704" s="17"/>
      <c r="E3704" s="17"/>
      <c r="F3704" s="17"/>
      <c r="G3704" s="17"/>
      <c r="H3704" s="17"/>
      <c r="I3704" s="17"/>
      <c r="J3704" s="17"/>
      <c r="K3704" s="17"/>
      <c r="L3704" s="17"/>
      <c r="M3704" s="17"/>
      <c r="N3704" s="17"/>
      <c r="O3704" s="17"/>
      <c r="P3704" s="17"/>
    </row>
    <row r="3705" spans="1:16" x14ac:dyDescent="0.3">
      <c r="A3705" s="17"/>
      <c r="B3705" s="17"/>
      <c r="C3705" s="17"/>
      <c r="D3705" s="17"/>
      <c r="E3705" s="17"/>
      <c r="F3705" s="17"/>
      <c r="G3705" s="17"/>
      <c r="H3705" s="17"/>
      <c r="I3705" s="17"/>
      <c r="J3705" s="17"/>
      <c r="K3705" s="17"/>
      <c r="L3705" s="17"/>
      <c r="M3705" s="17"/>
      <c r="N3705" s="17"/>
      <c r="O3705" s="17"/>
      <c r="P3705" s="17"/>
    </row>
    <row r="3706" spans="1:16" x14ac:dyDescent="0.3">
      <c r="A3706" s="17"/>
      <c r="B3706" s="17"/>
      <c r="C3706" s="17"/>
      <c r="D3706" s="17"/>
      <c r="E3706" s="17"/>
      <c r="F3706" s="17"/>
      <c r="G3706" s="17"/>
      <c r="H3706" s="17"/>
      <c r="I3706" s="17"/>
      <c r="J3706" s="17"/>
      <c r="K3706" s="17"/>
      <c r="L3706" s="17"/>
      <c r="M3706" s="17"/>
      <c r="N3706" s="17"/>
      <c r="O3706" s="17"/>
      <c r="P3706" s="17"/>
    </row>
    <row r="3707" spans="1:16" x14ac:dyDescent="0.3">
      <c r="A3707" s="17"/>
      <c r="B3707" s="17"/>
      <c r="C3707" s="17"/>
      <c r="D3707" s="17"/>
      <c r="E3707" s="17"/>
      <c r="F3707" s="17"/>
      <c r="G3707" s="17"/>
      <c r="H3707" s="17"/>
      <c r="I3707" s="17"/>
      <c r="J3707" s="17"/>
      <c r="K3707" s="17"/>
      <c r="L3707" s="17"/>
      <c r="M3707" s="17"/>
      <c r="N3707" s="17"/>
      <c r="O3707" s="17"/>
      <c r="P3707" s="17"/>
    </row>
    <row r="3708" spans="1:16" x14ac:dyDescent="0.3">
      <c r="A3708" s="17"/>
      <c r="B3708" s="17"/>
      <c r="C3708" s="17"/>
      <c r="D3708" s="17"/>
      <c r="E3708" s="17"/>
      <c r="F3708" s="17"/>
      <c r="G3708" s="17"/>
      <c r="H3708" s="17"/>
      <c r="I3708" s="17"/>
      <c r="J3708" s="17"/>
      <c r="K3708" s="17"/>
      <c r="L3708" s="17"/>
      <c r="M3708" s="17"/>
      <c r="N3708" s="17"/>
      <c r="O3708" s="17"/>
      <c r="P3708" s="17"/>
    </row>
    <row r="3709" spans="1:16" x14ac:dyDescent="0.3">
      <c r="A3709" s="17"/>
      <c r="B3709" s="17"/>
      <c r="C3709" s="17"/>
      <c r="D3709" s="17"/>
      <c r="E3709" s="17"/>
      <c r="F3709" s="17"/>
      <c r="G3709" s="17"/>
      <c r="H3709" s="17"/>
      <c r="I3709" s="17"/>
      <c r="J3709" s="17"/>
      <c r="K3709" s="17"/>
      <c r="L3709" s="17"/>
      <c r="M3709" s="17"/>
      <c r="N3709" s="17"/>
      <c r="O3709" s="17"/>
      <c r="P3709" s="17"/>
    </row>
    <row r="3710" spans="1:16" x14ac:dyDescent="0.3">
      <c r="A3710" s="17"/>
      <c r="B3710" s="17"/>
      <c r="C3710" s="17"/>
      <c r="D3710" s="17"/>
      <c r="E3710" s="17"/>
      <c r="F3710" s="17"/>
      <c r="G3710" s="17"/>
      <c r="H3710" s="17"/>
      <c r="I3710" s="17"/>
      <c r="J3710" s="17"/>
      <c r="K3710" s="17"/>
      <c r="L3710" s="17"/>
      <c r="M3710" s="17"/>
      <c r="N3710" s="17"/>
      <c r="O3710" s="17"/>
      <c r="P3710" s="17"/>
    </row>
    <row r="3711" spans="1:16" x14ac:dyDescent="0.3">
      <c r="A3711" s="17"/>
      <c r="B3711" s="17"/>
      <c r="C3711" s="17"/>
      <c r="D3711" s="17"/>
      <c r="E3711" s="17"/>
      <c r="F3711" s="17"/>
      <c r="G3711" s="17"/>
      <c r="H3711" s="17"/>
      <c r="I3711" s="17"/>
      <c r="J3711" s="17"/>
      <c r="K3711" s="17"/>
      <c r="L3711" s="17"/>
      <c r="M3711" s="17"/>
      <c r="N3711" s="17"/>
      <c r="O3711" s="17"/>
      <c r="P3711" s="17"/>
    </row>
    <row r="3712" spans="1:16" x14ac:dyDescent="0.3">
      <c r="A3712" s="17"/>
      <c r="B3712" s="17"/>
      <c r="C3712" s="17"/>
      <c r="D3712" s="17"/>
      <c r="E3712" s="17"/>
      <c r="F3712" s="17"/>
      <c r="G3712" s="17"/>
      <c r="H3712" s="17"/>
      <c r="I3712" s="17"/>
      <c r="J3712" s="17"/>
      <c r="K3712" s="17"/>
      <c r="L3712" s="17"/>
      <c r="M3712" s="17"/>
      <c r="N3712" s="17"/>
      <c r="O3712" s="17"/>
      <c r="P3712" s="17"/>
    </row>
    <row r="3713" spans="1:16" x14ac:dyDescent="0.3">
      <c r="A3713" s="17"/>
      <c r="B3713" s="17"/>
      <c r="C3713" s="17"/>
      <c r="D3713" s="17"/>
      <c r="E3713" s="17"/>
      <c r="F3713" s="17"/>
      <c r="G3713" s="17"/>
      <c r="H3713" s="17"/>
      <c r="I3713" s="17"/>
      <c r="J3713" s="17"/>
      <c r="K3713" s="17"/>
      <c r="L3713" s="17"/>
      <c r="M3713" s="17"/>
      <c r="N3713" s="17"/>
      <c r="O3713" s="17"/>
      <c r="P3713" s="17"/>
    </row>
    <row r="3714" spans="1:16" x14ac:dyDescent="0.3">
      <c r="A3714" s="17"/>
      <c r="B3714" s="17"/>
      <c r="C3714" s="17"/>
      <c r="D3714" s="17"/>
      <c r="E3714" s="17"/>
      <c r="F3714" s="17"/>
      <c r="G3714" s="17"/>
      <c r="H3714" s="17"/>
      <c r="I3714" s="17"/>
      <c r="J3714" s="17"/>
      <c r="K3714" s="17"/>
      <c r="L3714" s="17"/>
      <c r="M3714" s="17"/>
      <c r="N3714" s="17"/>
      <c r="O3714" s="17"/>
      <c r="P3714" s="17"/>
    </row>
    <row r="3715" spans="1:16" x14ac:dyDescent="0.3">
      <c r="A3715" s="17"/>
      <c r="B3715" s="17"/>
      <c r="C3715" s="17"/>
      <c r="D3715" s="17"/>
      <c r="E3715" s="17"/>
      <c r="F3715" s="17"/>
      <c r="G3715" s="17"/>
      <c r="H3715" s="17"/>
      <c r="I3715" s="17"/>
      <c r="J3715" s="17"/>
      <c r="K3715" s="17"/>
      <c r="L3715" s="17"/>
      <c r="M3715" s="17"/>
      <c r="N3715" s="17"/>
      <c r="O3715" s="17"/>
      <c r="P3715" s="17"/>
    </row>
    <row r="3716" spans="1:16" x14ac:dyDescent="0.3">
      <c r="A3716" s="17"/>
      <c r="B3716" s="17"/>
      <c r="C3716" s="17"/>
      <c r="D3716" s="17"/>
      <c r="E3716" s="17"/>
      <c r="F3716" s="17"/>
      <c r="G3716" s="17"/>
      <c r="H3716" s="17"/>
      <c r="I3716" s="17"/>
      <c r="J3716" s="17"/>
      <c r="K3716" s="17"/>
      <c r="L3716" s="17"/>
      <c r="M3716" s="17"/>
      <c r="N3716" s="17"/>
      <c r="O3716" s="17"/>
      <c r="P3716" s="17"/>
    </row>
    <row r="3717" spans="1:16" x14ac:dyDescent="0.3">
      <c r="A3717" s="17"/>
      <c r="B3717" s="17"/>
      <c r="C3717" s="17"/>
      <c r="D3717" s="17"/>
      <c r="E3717" s="17"/>
      <c r="F3717" s="17"/>
      <c r="G3717" s="17"/>
      <c r="H3717" s="17"/>
      <c r="I3717" s="17"/>
      <c r="J3717" s="17"/>
      <c r="K3717" s="17"/>
      <c r="L3717" s="17"/>
      <c r="M3717" s="17"/>
      <c r="N3717" s="17"/>
      <c r="O3717" s="17"/>
      <c r="P3717" s="17"/>
    </row>
    <row r="3718" spans="1:16" x14ac:dyDescent="0.3">
      <c r="A3718" s="17"/>
      <c r="B3718" s="17"/>
      <c r="C3718" s="17"/>
      <c r="D3718" s="17"/>
      <c r="E3718" s="17"/>
      <c r="F3718" s="17"/>
      <c r="G3718" s="17"/>
      <c r="H3718" s="17"/>
      <c r="I3718" s="17"/>
      <c r="J3718" s="17"/>
      <c r="K3718" s="17"/>
      <c r="L3718" s="17"/>
      <c r="M3718" s="17"/>
      <c r="N3718" s="17"/>
      <c r="O3718" s="17"/>
      <c r="P3718" s="17"/>
    </row>
    <row r="3719" spans="1:16" x14ac:dyDescent="0.3">
      <c r="A3719" s="17"/>
      <c r="B3719" s="17"/>
      <c r="C3719" s="17"/>
      <c r="D3719" s="17"/>
      <c r="E3719" s="17"/>
      <c r="F3719" s="17"/>
      <c r="G3719" s="17"/>
      <c r="H3719" s="17"/>
      <c r="I3719" s="17"/>
      <c r="J3719" s="17"/>
      <c r="K3719" s="17"/>
      <c r="L3719" s="17"/>
      <c r="M3719" s="17"/>
      <c r="N3719" s="17"/>
      <c r="O3719" s="17"/>
      <c r="P3719" s="17"/>
    </row>
    <row r="3720" spans="1:16" x14ac:dyDescent="0.3">
      <c r="A3720" s="17"/>
      <c r="B3720" s="17"/>
      <c r="C3720" s="17"/>
      <c r="D3720" s="17"/>
      <c r="E3720" s="17"/>
      <c r="F3720" s="17"/>
      <c r="G3720" s="17"/>
      <c r="H3720" s="17"/>
      <c r="I3720" s="17"/>
      <c r="J3720" s="17"/>
      <c r="K3720" s="17"/>
      <c r="L3720" s="17"/>
      <c r="M3720" s="17"/>
      <c r="N3720" s="17"/>
      <c r="O3720" s="17"/>
      <c r="P3720" s="17"/>
    </row>
    <row r="3721" spans="1:16" x14ac:dyDescent="0.3">
      <c r="A3721" s="17"/>
      <c r="B3721" s="17"/>
      <c r="C3721" s="17"/>
      <c r="D3721" s="17"/>
      <c r="E3721" s="17"/>
      <c r="F3721" s="17"/>
      <c r="G3721" s="17"/>
      <c r="H3721" s="17"/>
      <c r="I3721" s="17"/>
      <c r="J3721" s="17"/>
      <c r="K3721" s="17"/>
      <c r="L3721" s="17"/>
      <c r="M3721" s="17"/>
      <c r="N3721" s="17"/>
      <c r="O3721" s="17"/>
      <c r="P3721" s="17"/>
    </row>
    <row r="3722" spans="1:16" x14ac:dyDescent="0.3">
      <c r="A3722" s="17"/>
      <c r="B3722" s="17"/>
      <c r="C3722" s="17"/>
      <c r="D3722" s="17"/>
      <c r="E3722" s="17"/>
      <c r="F3722" s="17"/>
      <c r="G3722" s="17"/>
      <c r="H3722" s="17"/>
      <c r="I3722" s="17"/>
      <c r="J3722" s="17"/>
      <c r="K3722" s="17"/>
      <c r="L3722" s="17"/>
      <c r="M3722" s="17"/>
      <c r="N3722" s="17"/>
      <c r="O3722" s="17"/>
      <c r="P3722" s="17"/>
    </row>
    <row r="3723" spans="1:16" x14ac:dyDescent="0.3">
      <c r="A3723" s="17"/>
      <c r="B3723" s="17"/>
      <c r="C3723" s="17"/>
      <c r="D3723" s="17"/>
      <c r="E3723" s="17"/>
      <c r="F3723" s="17"/>
      <c r="G3723" s="17"/>
      <c r="H3723" s="17"/>
      <c r="I3723" s="17"/>
      <c r="J3723" s="17"/>
      <c r="K3723" s="17"/>
      <c r="L3723" s="17"/>
      <c r="M3723" s="17"/>
      <c r="N3723" s="17"/>
      <c r="O3723" s="17"/>
      <c r="P3723" s="17"/>
    </row>
    <row r="3724" spans="1:16" x14ac:dyDescent="0.3">
      <c r="A3724" s="17"/>
      <c r="B3724" s="17"/>
      <c r="C3724" s="17"/>
      <c r="D3724" s="17"/>
      <c r="E3724" s="17"/>
      <c r="F3724" s="17"/>
      <c r="G3724" s="17"/>
      <c r="H3724" s="17"/>
      <c r="I3724" s="17"/>
      <c r="J3724" s="17"/>
      <c r="K3724" s="17"/>
      <c r="L3724" s="17"/>
      <c r="M3724" s="17"/>
      <c r="N3724" s="17"/>
      <c r="O3724" s="17"/>
      <c r="P3724" s="17"/>
    </row>
    <row r="3725" spans="1:16" x14ac:dyDescent="0.3">
      <c r="A3725" s="17"/>
      <c r="B3725" s="17"/>
      <c r="C3725" s="17"/>
      <c r="D3725" s="17"/>
      <c r="E3725" s="17"/>
      <c r="F3725" s="17"/>
      <c r="G3725" s="17"/>
      <c r="H3725" s="17"/>
      <c r="I3725" s="17"/>
      <c r="J3725" s="17"/>
      <c r="K3725" s="17"/>
      <c r="L3725" s="17"/>
      <c r="M3725" s="17"/>
      <c r="N3725" s="17"/>
      <c r="O3725" s="17"/>
      <c r="P3725" s="17"/>
    </row>
    <row r="3726" spans="1:16" x14ac:dyDescent="0.3">
      <c r="A3726" s="17"/>
      <c r="B3726" s="17"/>
      <c r="C3726" s="17"/>
      <c r="D3726" s="17"/>
      <c r="E3726" s="17"/>
      <c r="F3726" s="17"/>
      <c r="G3726" s="17"/>
      <c r="H3726" s="17"/>
      <c r="I3726" s="17"/>
      <c r="J3726" s="17"/>
      <c r="K3726" s="17"/>
      <c r="L3726" s="17"/>
      <c r="M3726" s="17"/>
      <c r="N3726" s="17"/>
      <c r="O3726" s="17"/>
      <c r="P3726" s="17"/>
    </row>
    <row r="3727" spans="1:16" x14ac:dyDescent="0.3">
      <c r="A3727" s="17"/>
      <c r="B3727" s="17"/>
      <c r="C3727" s="17"/>
      <c r="D3727" s="17"/>
      <c r="E3727" s="17"/>
      <c r="F3727" s="17"/>
      <c r="G3727" s="17"/>
      <c r="H3727" s="17"/>
      <c r="I3727" s="17"/>
      <c r="J3727" s="17"/>
      <c r="K3727" s="17"/>
      <c r="L3727" s="17"/>
      <c r="M3727" s="17"/>
      <c r="N3727" s="17"/>
      <c r="O3727" s="17"/>
      <c r="P3727" s="17"/>
    </row>
    <row r="3728" spans="1:16" x14ac:dyDescent="0.3">
      <c r="A3728" s="17"/>
      <c r="B3728" s="17"/>
      <c r="C3728" s="17"/>
      <c r="D3728" s="17"/>
      <c r="E3728" s="17"/>
      <c r="F3728" s="17"/>
      <c r="G3728" s="17"/>
      <c r="H3728" s="17"/>
      <c r="I3728" s="17"/>
      <c r="J3728" s="17"/>
      <c r="K3728" s="17"/>
      <c r="L3728" s="17"/>
      <c r="M3728" s="17"/>
      <c r="N3728" s="17"/>
      <c r="O3728" s="17"/>
      <c r="P3728" s="17"/>
    </row>
    <row r="3729" spans="1:16" x14ac:dyDescent="0.3">
      <c r="A3729" s="17"/>
      <c r="B3729" s="17"/>
      <c r="C3729" s="17"/>
      <c r="D3729" s="17"/>
      <c r="E3729" s="17"/>
      <c r="F3729" s="17"/>
      <c r="G3729" s="17"/>
      <c r="H3729" s="17"/>
      <c r="I3729" s="17"/>
      <c r="J3729" s="17"/>
      <c r="K3729" s="17"/>
      <c r="L3729" s="17"/>
      <c r="M3729" s="17"/>
      <c r="N3729" s="17"/>
      <c r="O3729" s="17"/>
      <c r="P3729" s="17"/>
    </row>
    <row r="3730" spans="1:16" x14ac:dyDescent="0.3">
      <c r="A3730" s="17"/>
      <c r="B3730" s="17"/>
      <c r="C3730" s="17"/>
      <c r="D3730" s="17"/>
      <c r="E3730" s="17"/>
      <c r="F3730" s="17"/>
      <c r="G3730" s="17"/>
      <c r="H3730" s="17"/>
      <c r="I3730" s="17"/>
      <c r="J3730" s="17"/>
      <c r="K3730" s="17"/>
      <c r="L3730" s="17"/>
      <c r="M3730" s="17"/>
      <c r="N3730" s="17"/>
      <c r="O3730" s="17"/>
      <c r="P3730" s="17"/>
    </row>
    <row r="3731" spans="1:16" x14ac:dyDescent="0.3">
      <c r="A3731" s="17"/>
      <c r="B3731" s="17"/>
      <c r="C3731" s="17"/>
      <c r="D3731" s="17"/>
      <c r="E3731" s="17"/>
      <c r="F3731" s="17"/>
      <c r="G3731" s="17"/>
      <c r="H3731" s="17"/>
      <c r="I3731" s="17"/>
      <c r="J3731" s="17"/>
      <c r="K3731" s="17"/>
      <c r="L3731" s="17"/>
      <c r="M3731" s="17"/>
      <c r="N3731" s="17"/>
      <c r="O3731" s="17"/>
      <c r="P3731" s="17"/>
    </row>
    <row r="3732" spans="1:16" x14ac:dyDescent="0.3">
      <c r="A3732" s="17"/>
      <c r="B3732" s="17"/>
      <c r="C3732" s="17"/>
      <c r="D3732" s="17"/>
      <c r="E3732" s="17"/>
      <c r="F3732" s="17"/>
      <c r="G3732" s="17"/>
      <c r="H3732" s="17"/>
      <c r="I3732" s="17"/>
      <c r="J3732" s="17"/>
      <c r="K3732" s="17"/>
      <c r="L3732" s="17"/>
      <c r="M3732" s="17"/>
      <c r="N3732" s="17"/>
      <c r="O3732" s="17"/>
      <c r="P3732" s="17"/>
    </row>
    <row r="3733" spans="1:16" x14ac:dyDescent="0.3">
      <c r="A3733" s="17"/>
      <c r="B3733" s="17"/>
      <c r="C3733" s="17"/>
      <c r="D3733" s="17"/>
      <c r="E3733" s="17"/>
      <c r="F3733" s="17"/>
      <c r="G3733" s="17"/>
      <c r="H3733" s="17"/>
      <c r="I3733" s="17"/>
      <c r="J3733" s="17"/>
      <c r="K3733" s="17"/>
      <c r="L3733" s="17"/>
      <c r="M3733" s="17"/>
      <c r="N3733" s="17"/>
      <c r="O3733" s="17"/>
      <c r="P3733" s="17"/>
    </row>
    <row r="3734" spans="1:16" x14ac:dyDescent="0.3">
      <c r="A3734" s="17"/>
      <c r="B3734" s="17"/>
      <c r="C3734" s="17"/>
      <c r="D3734" s="17"/>
      <c r="E3734" s="17"/>
      <c r="F3734" s="17"/>
      <c r="G3734" s="17"/>
      <c r="H3734" s="17"/>
      <c r="I3734" s="17"/>
      <c r="J3734" s="17"/>
      <c r="K3734" s="17"/>
      <c r="L3734" s="17"/>
      <c r="M3734" s="17"/>
      <c r="N3734" s="17"/>
      <c r="O3734" s="17"/>
      <c r="P3734" s="17"/>
    </row>
    <row r="3735" spans="1:16" x14ac:dyDescent="0.3">
      <c r="A3735" s="17"/>
      <c r="B3735" s="17"/>
      <c r="C3735" s="17"/>
      <c r="D3735" s="17"/>
      <c r="E3735" s="17"/>
      <c r="F3735" s="17"/>
      <c r="G3735" s="17"/>
      <c r="H3735" s="17"/>
      <c r="I3735" s="17"/>
      <c r="J3735" s="17"/>
      <c r="K3735" s="17"/>
      <c r="L3735" s="17"/>
      <c r="M3735" s="17"/>
      <c r="N3735" s="17"/>
      <c r="O3735" s="17"/>
      <c r="P3735" s="17"/>
    </row>
    <row r="3736" spans="1:16" x14ac:dyDescent="0.3">
      <c r="A3736" s="17"/>
      <c r="B3736" s="17"/>
      <c r="C3736" s="17"/>
      <c r="D3736" s="17"/>
      <c r="E3736" s="17"/>
      <c r="F3736" s="17"/>
      <c r="G3736" s="17"/>
      <c r="H3736" s="17"/>
      <c r="I3736" s="17"/>
      <c r="J3736" s="17"/>
      <c r="K3736" s="17"/>
      <c r="L3736" s="17"/>
      <c r="M3736" s="17"/>
      <c r="N3736" s="17"/>
      <c r="O3736" s="17"/>
      <c r="P3736" s="17"/>
    </row>
    <row r="3737" spans="1:16" x14ac:dyDescent="0.3">
      <c r="A3737" s="17"/>
      <c r="B3737" s="17"/>
      <c r="C3737" s="17"/>
      <c r="D3737" s="17"/>
      <c r="E3737" s="17"/>
      <c r="F3737" s="17"/>
      <c r="G3737" s="17"/>
      <c r="H3737" s="17"/>
      <c r="I3737" s="17"/>
      <c r="J3737" s="17"/>
      <c r="K3737" s="17"/>
      <c r="L3737" s="17"/>
      <c r="M3737" s="17"/>
      <c r="N3737" s="17"/>
      <c r="O3737" s="17"/>
      <c r="P3737" s="17"/>
    </row>
    <row r="3738" spans="1:16" x14ac:dyDescent="0.3">
      <c r="A3738" s="17"/>
      <c r="B3738" s="17"/>
      <c r="C3738" s="17"/>
      <c r="D3738" s="17"/>
      <c r="E3738" s="17"/>
      <c r="F3738" s="17"/>
      <c r="G3738" s="17"/>
      <c r="H3738" s="17"/>
      <c r="I3738" s="17"/>
      <c r="J3738" s="17"/>
      <c r="K3738" s="17"/>
      <c r="L3738" s="17"/>
      <c r="M3738" s="17"/>
      <c r="N3738" s="17"/>
      <c r="O3738" s="17"/>
      <c r="P3738" s="17"/>
    </row>
    <row r="3739" spans="1:16" x14ac:dyDescent="0.3">
      <c r="A3739" s="17"/>
      <c r="B3739" s="17"/>
      <c r="C3739" s="17"/>
      <c r="D3739" s="17"/>
      <c r="E3739" s="17"/>
      <c r="F3739" s="17"/>
      <c r="G3739" s="17"/>
      <c r="H3739" s="17"/>
      <c r="I3739" s="17"/>
      <c r="J3739" s="17"/>
      <c r="K3739" s="17"/>
      <c r="L3739" s="17"/>
      <c r="M3739" s="17"/>
      <c r="N3739" s="17"/>
      <c r="O3739" s="17"/>
      <c r="P3739" s="17"/>
    </row>
    <row r="3740" spans="1:16" x14ac:dyDescent="0.3">
      <c r="A3740" s="17"/>
      <c r="B3740" s="17"/>
      <c r="C3740" s="17"/>
      <c r="D3740" s="17"/>
      <c r="E3740" s="17"/>
      <c r="F3740" s="17"/>
      <c r="G3740" s="17"/>
      <c r="H3740" s="17"/>
      <c r="I3740" s="17"/>
      <c r="J3740" s="17"/>
      <c r="K3740" s="17"/>
      <c r="L3740" s="17"/>
      <c r="M3740" s="17"/>
      <c r="N3740" s="17"/>
      <c r="O3740" s="17"/>
      <c r="P3740" s="17"/>
    </row>
    <row r="3741" spans="1:16" x14ac:dyDescent="0.3">
      <c r="A3741" s="17"/>
      <c r="B3741" s="17"/>
      <c r="C3741" s="17"/>
      <c r="D3741" s="17"/>
      <c r="E3741" s="17"/>
      <c r="F3741" s="17"/>
      <c r="G3741" s="17"/>
      <c r="H3741" s="17"/>
      <c r="I3741" s="17"/>
      <c r="J3741" s="17"/>
      <c r="K3741" s="17"/>
      <c r="L3741" s="17"/>
      <c r="M3741" s="17"/>
      <c r="N3741" s="17"/>
      <c r="O3741" s="17"/>
      <c r="P3741" s="17"/>
    </row>
    <row r="3742" spans="1:16" x14ac:dyDescent="0.3">
      <c r="A3742" s="17"/>
      <c r="B3742" s="17"/>
      <c r="C3742" s="17"/>
      <c r="D3742" s="17"/>
      <c r="E3742" s="17"/>
      <c r="F3742" s="17"/>
      <c r="G3742" s="17"/>
      <c r="H3742" s="17"/>
      <c r="I3742" s="17"/>
      <c r="J3742" s="17"/>
      <c r="K3742" s="17"/>
      <c r="L3742" s="17"/>
      <c r="M3742" s="17"/>
      <c r="N3742" s="17"/>
      <c r="O3742" s="17"/>
      <c r="P3742" s="17"/>
    </row>
    <row r="3743" spans="1:16" x14ac:dyDescent="0.3">
      <c r="A3743" s="17"/>
      <c r="B3743" s="17"/>
      <c r="C3743" s="17"/>
      <c r="D3743" s="17"/>
      <c r="E3743" s="17"/>
      <c r="F3743" s="17"/>
      <c r="G3743" s="17"/>
      <c r="H3743" s="17"/>
      <c r="I3743" s="17"/>
      <c r="J3743" s="17"/>
      <c r="K3743" s="17"/>
      <c r="L3743" s="17"/>
      <c r="M3743" s="17"/>
      <c r="N3743" s="17"/>
      <c r="O3743" s="17"/>
      <c r="P3743" s="17"/>
    </row>
    <row r="3744" spans="1:16" x14ac:dyDescent="0.3">
      <c r="A3744" s="17"/>
      <c r="B3744" s="17"/>
      <c r="C3744" s="17"/>
      <c r="D3744" s="17"/>
      <c r="E3744" s="17"/>
      <c r="F3744" s="17"/>
      <c r="G3744" s="17"/>
      <c r="H3744" s="17"/>
      <c r="I3744" s="17"/>
      <c r="J3744" s="17"/>
      <c r="K3744" s="17"/>
      <c r="L3744" s="17"/>
      <c r="M3744" s="17"/>
      <c r="N3744" s="17"/>
      <c r="O3744" s="17"/>
      <c r="P3744" s="17"/>
    </row>
    <row r="3745" spans="1:16" x14ac:dyDescent="0.3">
      <c r="A3745" s="17"/>
      <c r="B3745" s="17"/>
      <c r="C3745" s="17"/>
      <c r="D3745" s="17"/>
      <c r="E3745" s="17"/>
      <c r="F3745" s="17"/>
      <c r="G3745" s="17"/>
      <c r="H3745" s="17"/>
      <c r="I3745" s="17"/>
      <c r="J3745" s="17"/>
      <c r="K3745" s="17"/>
      <c r="L3745" s="17"/>
      <c r="M3745" s="17"/>
      <c r="N3745" s="17"/>
      <c r="O3745" s="17"/>
      <c r="P3745" s="17"/>
    </row>
    <row r="3746" spans="1:16" x14ac:dyDescent="0.3">
      <c r="A3746" s="17"/>
      <c r="B3746" s="17"/>
      <c r="C3746" s="17"/>
      <c r="D3746" s="17"/>
      <c r="E3746" s="17"/>
      <c r="F3746" s="17"/>
      <c r="G3746" s="17"/>
      <c r="H3746" s="17"/>
      <c r="I3746" s="17"/>
      <c r="J3746" s="17"/>
      <c r="K3746" s="17"/>
      <c r="L3746" s="17"/>
      <c r="M3746" s="17"/>
      <c r="N3746" s="17"/>
      <c r="O3746" s="17"/>
      <c r="P3746" s="17"/>
    </row>
    <row r="3747" spans="1:16" x14ac:dyDescent="0.3">
      <c r="A3747" s="17"/>
      <c r="B3747" s="17"/>
      <c r="C3747" s="17"/>
      <c r="D3747" s="17"/>
      <c r="E3747" s="17"/>
      <c r="F3747" s="17"/>
      <c r="G3747" s="17"/>
      <c r="H3747" s="17"/>
      <c r="I3747" s="17"/>
      <c r="J3747" s="17"/>
      <c r="K3747" s="17"/>
      <c r="L3747" s="17"/>
      <c r="M3747" s="17"/>
      <c r="N3747" s="17"/>
      <c r="O3747" s="17"/>
      <c r="P3747" s="17"/>
    </row>
    <row r="3748" spans="1:16" x14ac:dyDescent="0.3">
      <c r="A3748" s="17"/>
      <c r="B3748" s="17"/>
      <c r="C3748" s="17"/>
      <c r="D3748" s="17"/>
      <c r="E3748" s="17"/>
      <c r="F3748" s="17"/>
      <c r="G3748" s="17"/>
      <c r="H3748" s="17"/>
      <c r="I3748" s="17"/>
      <c r="J3748" s="17"/>
      <c r="K3748" s="17"/>
      <c r="L3748" s="17"/>
      <c r="M3748" s="17"/>
      <c r="N3748" s="17"/>
      <c r="O3748" s="17"/>
      <c r="P3748" s="17"/>
    </row>
    <row r="3749" spans="1:16" x14ac:dyDescent="0.3">
      <c r="A3749" s="17"/>
      <c r="B3749" s="17"/>
      <c r="C3749" s="17"/>
      <c r="D3749" s="17"/>
      <c r="E3749" s="17"/>
      <c r="F3749" s="17"/>
      <c r="G3749" s="17"/>
      <c r="H3749" s="17"/>
      <c r="I3749" s="17"/>
      <c r="J3749" s="17"/>
      <c r="K3749" s="17"/>
      <c r="L3749" s="17"/>
      <c r="M3749" s="17"/>
      <c r="N3749" s="17"/>
      <c r="O3749" s="17"/>
      <c r="P3749" s="17"/>
    </row>
    <row r="3750" spans="1:16" x14ac:dyDescent="0.3">
      <c r="A3750" s="17"/>
      <c r="B3750" s="17"/>
      <c r="C3750" s="17"/>
      <c r="D3750" s="17"/>
      <c r="E3750" s="17"/>
      <c r="F3750" s="17"/>
      <c r="G3750" s="17"/>
      <c r="H3750" s="17"/>
      <c r="I3750" s="17"/>
      <c r="J3750" s="17"/>
      <c r="K3750" s="17"/>
      <c r="L3750" s="17"/>
      <c r="M3750" s="17"/>
      <c r="N3750" s="17"/>
      <c r="O3750" s="17"/>
      <c r="P3750" s="17"/>
    </row>
    <row r="3751" spans="1:16" x14ac:dyDescent="0.3">
      <c r="A3751" s="17"/>
      <c r="B3751" s="17"/>
      <c r="C3751" s="17"/>
      <c r="D3751" s="17"/>
      <c r="E3751" s="17"/>
      <c r="F3751" s="17"/>
      <c r="G3751" s="17"/>
      <c r="H3751" s="17"/>
      <c r="I3751" s="17"/>
      <c r="J3751" s="17"/>
      <c r="K3751" s="17"/>
      <c r="L3751" s="17"/>
      <c r="M3751" s="17"/>
      <c r="N3751" s="17"/>
      <c r="O3751" s="17"/>
      <c r="P3751" s="17"/>
    </row>
    <row r="3752" spans="1:16" x14ac:dyDescent="0.3">
      <c r="A3752" s="17"/>
      <c r="B3752" s="17"/>
      <c r="C3752" s="17"/>
      <c r="D3752" s="17"/>
      <c r="E3752" s="17"/>
      <c r="F3752" s="17"/>
      <c r="G3752" s="17"/>
      <c r="H3752" s="17"/>
      <c r="I3752" s="17"/>
      <c r="J3752" s="17"/>
      <c r="K3752" s="17"/>
      <c r="L3752" s="17"/>
      <c r="M3752" s="17"/>
      <c r="N3752" s="17"/>
      <c r="O3752" s="17"/>
      <c r="P3752" s="17"/>
    </row>
    <row r="3753" spans="1:16" x14ac:dyDescent="0.3">
      <c r="A3753" s="17"/>
      <c r="B3753" s="17"/>
      <c r="C3753" s="17"/>
      <c r="D3753" s="17"/>
      <c r="E3753" s="17"/>
      <c r="F3753" s="17"/>
      <c r="G3753" s="17"/>
      <c r="H3753" s="17"/>
      <c r="I3753" s="17"/>
      <c r="J3753" s="17"/>
      <c r="K3753" s="17"/>
      <c r="L3753" s="17"/>
      <c r="M3753" s="17"/>
      <c r="N3753" s="17"/>
      <c r="O3753" s="17"/>
      <c r="P3753" s="17"/>
    </row>
    <row r="3754" spans="1:16" x14ac:dyDescent="0.3">
      <c r="A3754" s="17"/>
      <c r="B3754" s="17"/>
      <c r="C3754" s="17"/>
      <c r="D3754" s="17"/>
      <c r="E3754" s="17"/>
      <c r="F3754" s="17"/>
      <c r="G3754" s="17"/>
      <c r="H3754" s="17"/>
      <c r="I3754" s="17"/>
      <c r="J3754" s="17"/>
      <c r="K3754" s="17"/>
      <c r="L3754" s="17"/>
      <c r="M3754" s="17"/>
      <c r="N3754" s="17"/>
      <c r="O3754" s="17"/>
      <c r="P3754" s="17"/>
    </row>
    <row r="3755" spans="1:16" x14ac:dyDescent="0.3">
      <c r="A3755" s="17"/>
      <c r="B3755" s="17"/>
      <c r="C3755" s="17"/>
      <c r="D3755" s="17"/>
      <c r="E3755" s="17"/>
      <c r="F3755" s="17"/>
      <c r="G3755" s="17"/>
      <c r="H3755" s="17"/>
      <c r="I3755" s="17"/>
      <c r="J3755" s="17"/>
      <c r="K3755" s="17"/>
      <c r="L3755" s="17"/>
      <c r="M3755" s="17"/>
      <c r="N3755" s="17"/>
      <c r="O3755" s="17"/>
      <c r="P3755" s="17"/>
    </row>
    <row r="3756" spans="1:16" x14ac:dyDescent="0.3">
      <c r="A3756" s="17"/>
      <c r="B3756" s="17"/>
      <c r="C3756" s="17"/>
      <c r="D3756" s="17"/>
      <c r="E3756" s="17"/>
      <c r="F3756" s="17"/>
      <c r="G3756" s="17"/>
      <c r="H3756" s="17"/>
      <c r="I3756" s="17"/>
      <c r="J3756" s="17"/>
      <c r="K3756" s="17"/>
      <c r="L3756" s="17"/>
      <c r="M3756" s="17"/>
      <c r="N3756" s="17"/>
      <c r="O3756" s="17"/>
      <c r="P3756" s="17"/>
    </row>
    <row r="3757" spans="1:16" x14ac:dyDescent="0.3">
      <c r="A3757" s="17"/>
      <c r="B3757" s="17"/>
      <c r="C3757" s="17"/>
      <c r="D3757" s="17"/>
      <c r="E3757" s="17"/>
      <c r="F3757" s="17"/>
      <c r="G3757" s="17"/>
      <c r="H3757" s="17"/>
      <c r="I3757" s="17"/>
      <c r="J3757" s="17"/>
      <c r="K3757" s="17"/>
      <c r="L3757" s="17"/>
      <c r="M3757" s="17"/>
      <c r="N3757" s="17"/>
      <c r="O3757" s="17"/>
      <c r="P3757" s="17"/>
    </row>
    <row r="3758" spans="1:16" x14ac:dyDescent="0.3">
      <c r="A3758" s="17"/>
      <c r="B3758" s="17"/>
      <c r="C3758" s="17"/>
      <c r="D3758" s="17"/>
      <c r="E3758" s="17"/>
      <c r="F3758" s="17"/>
      <c r="G3758" s="17"/>
      <c r="H3758" s="17"/>
      <c r="I3758" s="17"/>
      <c r="J3758" s="17"/>
      <c r="K3758" s="17"/>
      <c r="L3758" s="17"/>
      <c r="M3758" s="17"/>
      <c r="N3758" s="17"/>
      <c r="O3758" s="17"/>
      <c r="P3758" s="17"/>
    </row>
    <row r="3759" spans="1:16" x14ac:dyDescent="0.3">
      <c r="A3759" s="17"/>
      <c r="B3759" s="17"/>
      <c r="C3759" s="17"/>
      <c r="D3759" s="17"/>
      <c r="E3759" s="17"/>
      <c r="F3759" s="17"/>
      <c r="G3759" s="17"/>
      <c r="H3759" s="17"/>
      <c r="I3759" s="17"/>
      <c r="J3759" s="17"/>
      <c r="K3759" s="17"/>
      <c r="L3759" s="17"/>
      <c r="M3759" s="17"/>
      <c r="N3759" s="17"/>
      <c r="O3759" s="17"/>
      <c r="P3759" s="17"/>
    </row>
    <row r="3760" spans="1:16" x14ac:dyDescent="0.3">
      <c r="A3760" s="17"/>
      <c r="B3760" s="17"/>
      <c r="C3760" s="17"/>
      <c r="D3760" s="17"/>
      <c r="E3760" s="17"/>
      <c r="F3760" s="17"/>
      <c r="G3760" s="17"/>
      <c r="H3760" s="17"/>
      <c r="I3760" s="17"/>
      <c r="J3760" s="17"/>
      <c r="K3760" s="17"/>
      <c r="L3760" s="17"/>
      <c r="M3760" s="17"/>
      <c r="N3760" s="17"/>
      <c r="O3760" s="17"/>
      <c r="P3760" s="17"/>
    </row>
    <row r="3761" spans="1:16" x14ac:dyDescent="0.3">
      <c r="A3761" s="17"/>
      <c r="B3761" s="17"/>
      <c r="C3761" s="17"/>
      <c r="D3761" s="17"/>
      <c r="E3761" s="17"/>
      <c r="F3761" s="17"/>
      <c r="G3761" s="17"/>
      <c r="H3761" s="17"/>
      <c r="I3761" s="17"/>
      <c r="J3761" s="17"/>
      <c r="K3761" s="17"/>
      <c r="L3761" s="17"/>
      <c r="M3761" s="17"/>
      <c r="N3761" s="17"/>
      <c r="O3761" s="17"/>
      <c r="P3761" s="17"/>
    </row>
    <row r="3762" spans="1:16" x14ac:dyDescent="0.3">
      <c r="A3762" s="17"/>
      <c r="B3762" s="17"/>
      <c r="C3762" s="17"/>
      <c r="D3762" s="17"/>
      <c r="E3762" s="17"/>
      <c r="F3762" s="17"/>
      <c r="G3762" s="17"/>
      <c r="H3762" s="17"/>
      <c r="I3762" s="17"/>
      <c r="J3762" s="17"/>
      <c r="K3762" s="17"/>
      <c r="L3762" s="17"/>
      <c r="M3762" s="17"/>
      <c r="N3762" s="17"/>
      <c r="O3762" s="17"/>
      <c r="P3762" s="17"/>
    </row>
    <row r="3763" spans="1:16" x14ac:dyDescent="0.3">
      <c r="A3763" s="17"/>
      <c r="B3763" s="17"/>
      <c r="C3763" s="17"/>
      <c r="D3763" s="17"/>
      <c r="E3763" s="17"/>
      <c r="F3763" s="17"/>
      <c r="G3763" s="17"/>
      <c r="H3763" s="17"/>
      <c r="I3763" s="17"/>
      <c r="J3763" s="17"/>
      <c r="K3763" s="17"/>
      <c r="L3763" s="17"/>
      <c r="M3763" s="17"/>
      <c r="N3763" s="17"/>
      <c r="O3763" s="17"/>
      <c r="P3763" s="17"/>
    </row>
    <row r="3764" spans="1:16" x14ac:dyDescent="0.3">
      <c r="A3764" s="17"/>
      <c r="B3764" s="17"/>
      <c r="C3764" s="17"/>
      <c r="D3764" s="17"/>
      <c r="E3764" s="17"/>
      <c r="F3764" s="17"/>
      <c r="G3764" s="17"/>
      <c r="H3764" s="17"/>
      <c r="I3764" s="17"/>
      <c r="J3764" s="17"/>
      <c r="K3764" s="17"/>
      <c r="L3764" s="17"/>
      <c r="M3764" s="17"/>
      <c r="N3764" s="17"/>
      <c r="O3764" s="17"/>
      <c r="P3764" s="17"/>
    </row>
    <row r="3765" spans="1:16" x14ac:dyDescent="0.3">
      <c r="A3765" s="17"/>
      <c r="B3765" s="17"/>
      <c r="C3765" s="17"/>
      <c r="D3765" s="17"/>
      <c r="E3765" s="17"/>
      <c r="F3765" s="17"/>
      <c r="G3765" s="17"/>
      <c r="H3765" s="17"/>
      <c r="I3765" s="17"/>
      <c r="J3765" s="17"/>
      <c r="K3765" s="17"/>
      <c r="L3765" s="17"/>
      <c r="M3765" s="17"/>
      <c r="N3765" s="17"/>
      <c r="O3765" s="17"/>
      <c r="P3765" s="17"/>
    </row>
    <row r="3766" spans="1:16" x14ac:dyDescent="0.3">
      <c r="A3766" s="17"/>
      <c r="B3766" s="17"/>
      <c r="C3766" s="17"/>
      <c r="D3766" s="17"/>
      <c r="E3766" s="17"/>
      <c r="F3766" s="17"/>
      <c r="G3766" s="17"/>
      <c r="H3766" s="17"/>
      <c r="I3766" s="17"/>
      <c r="J3766" s="17"/>
      <c r="K3766" s="17"/>
      <c r="L3766" s="17"/>
      <c r="M3766" s="17"/>
      <c r="N3766" s="17"/>
      <c r="O3766" s="17"/>
      <c r="P3766" s="17"/>
    </row>
    <row r="3767" spans="1:16" x14ac:dyDescent="0.3">
      <c r="A3767" s="17"/>
      <c r="B3767" s="17"/>
      <c r="C3767" s="17"/>
      <c r="D3767" s="17"/>
      <c r="E3767" s="17"/>
      <c r="F3767" s="17"/>
      <c r="G3767" s="17"/>
      <c r="H3767" s="17"/>
      <c r="I3767" s="17"/>
      <c r="J3767" s="17"/>
      <c r="K3767" s="17"/>
      <c r="L3767" s="17"/>
      <c r="M3767" s="17"/>
      <c r="N3767" s="17"/>
      <c r="O3767" s="17"/>
      <c r="P3767" s="17"/>
    </row>
    <row r="3768" spans="1:16" x14ac:dyDescent="0.3">
      <c r="A3768" s="17"/>
      <c r="B3768" s="17"/>
      <c r="C3768" s="17"/>
      <c r="D3768" s="17"/>
      <c r="E3768" s="17"/>
      <c r="F3768" s="17"/>
      <c r="G3768" s="17"/>
      <c r="H3768" s="17"/>
      <c r="I3768" s="17"/>
      <c r="J3768" s="17"/>
      <c r="K3768" s="17"/>
      <c r="L3768" s="17"/>
      <c r="M3768" s="17"/>
      <c r="N3768" s="17"/>
      <c r="O3768" s="17"/>
      <c r="P3768" s="17"/>
    </row>
    <row r="3769" spans="1:16" x14ac:dyDescent="0.3">
      <c r="A3769" s="17"/>
      <c r="B3769" s="17"/>
      <c r="C3769" s="17"/>
      <c r="D3769" s="17"/>
      <c r="E3769" s="17"/>
      <c r="F3769" s="17"/>
      <c r="G3769" s="17"/>
      <c r="H3769" s="17"/>
      <c r="I3769" s="17"/>
      <c r="J3769" s="17"/>
      <c r="K3769" s="17"/>
      <c r="L3769" s="17"/>
      <c r="M3769" s="17"/>
      <c r="N3769" s="17"/>
      <c r="O3769" s="17"/>
      <c r="P3769" s="17"/>
    </row>
    <row r="3770" spans="1:16" x14ac:dyDescent="0.3">
      <c r="A3770" s="17"/>
      <c r="B3770" s="17"/>
      <c r="C3770" s="17"/>
      <c r="D3770" s="17"/>
      <c r="E3770" s="17"/>
      <c r="F3770" s="17"/>
      <c r="G3770" s="17"/>
      <c r="H3770" s="17"/>
      <c r="I3770" s="17"/>
      <c r="J3770" s="17"/>
      <c r="K3770" s="17"/>
      <c r="L3770" s="17"/>
      <c r="M3770" s="17"/>
      <c r="N3770" s="17"/>
      <c r="O3770" s="17"/>
      <c r="P3770" s="17"/>
    </row>
    <row r="3771" spans="1:16" x14ac:dyDescent="0.3">
      <c r="A3771" s="17"/>
      <c r="B3771" s="17"/>
      <c r="C3771" s="17"/>
      <c r="D3771" s="17"/>
      <c r="E3771" s="17"/>
      <c r="F3771" s="17"/>
      <c r="G3771" s="17"/>
      <c r="H3771" s="17"/>
      <c r="I3771" s="17"/>
      <c r="J3771" s="17"/>
      <c r="K3771" s="17"/>
      <c r="L3771" s="17"/>
      <c r="M3771" s="17"/>
      <c r="N3771" s="17"/>
      <c r="O3771" s="17"/>
      <c r="P3771" s="17"/>
    </row>
    <row r="3772" spans="1:16" x14ac:dyDescent="0.3">
      <c r="A3772" s="17"/>
      <c r="B3772" s="17"/>
      <c r="C3772" s="17"/>
      <c r="D3772" s="17"/>
      <c r="E3772" s="17"/>
      <c r="F3772" s="17"/>
      <c r="G3772" s="17"/>
      <c r="H3772" s="17"/>
      <c r="I3772" s="17"/>
      <c r="J3772" s="17"/>
      <c r="K3772" s="17"/>
      <c r="L3772" s="17"/>
      <c r="M3772" s="17"/>
      <c r="N3772" s="17"/>
      <c r="O3772" s="17"/>
      <c r="P3772" s="17"/>
    </row>
    <row r="3773" spans="1:16" x14ac:dyDescent="0.3">
      <c r="A3773" s="17"/>
      <c r="B3773" s="17"/>
      <c r="C3773" s="17"/>
      <c r="D3773" s="17"/>
      <c r="E3773" s="17"/>
      <c r="F3773" s="17"/>
      <c r="G3773" s="17"/>
      <c r="H3773" s="17"/>
      <c r="I3773" s="17"/>
      <c r="J3773" s="17"/>
      <c r="K3773" s="17"/>
      <c r="L3773" s="17"/>
      <c r="M3773" s="17"/>
      <c r="N3773" s="17"/>
      <c r="O3773" s="17"/>
      <c r="P3773" s="17"/>
    </row>
    <row r="3774" spans="1:16" x14ac:dyDescent="0.3">
      <c r="A3774" s="17"/>
      <c r="B3774" s="17"/>
      <c r="C3774" s="17"/>
      <c r="D3774" s="17"/>
      <c r="E3774" s="17"/>
      <c r="F3774" s="17"/>
      <c r="G3774" s="17"/>
      <c r="H3774" s="17"/>
      <c r="I3774" s="17"/>
      <c r="J3774" s="17"/>
      <c r="K3774" s="17"/>
      <c r="L3774" s="17"/>
      <c r="M3774" s="17"/>
      <c r="N3774" s="17"/>
      <c r="O3774" s="17"/>
      <c r="P3774" s="17"/>
    </row>
    <row r="3775" spans="1:16" x14ac:dyDescent="0.3">
      <c r="A3775" s="17"/>
      <c r="B3775" s="17"/>
      <c r="C3775" s="17"/>
      <c r="D3775" s="17"/>
      <c r="E3775" s="17"/>
      <c r="F3775" s="17"/>
      <c r="G3775" s="17"/>
      <c r="H3775" s="17"/>
      <c r="I3775" s="17"/>
      <c r="J3775" s="17"/>
      <c r="K3775" s="17"/>
      <c r="L3775" s="17"/>
      <c r="M3775" s="17"/>
      <c r="N3775" s="17"/>
      <c r="O3775" s="17"/>
      <c r="P3775" s="17"/>
    </row>
    <row r="3776" spans="1:16" x14ac:dyDescent="0.3">
      <c r="A3776" s="17"/>
      <c r="B3776" s="17"/>
      <c r="C3776" s="17"/>
      <c r="D3776" s="17"/>
      <c r="E3776" s="17"/>
      <c r="F3776" s="17"/>
      <c r="G3776" s="17"/>
      <c r="H3776" s="17"/>
      <c r="I3776" s="17"/>
      <c r="J3776" s="17"/>
      <c r="K3776" s="17"/>
      <c r="L3776" s="17"/>
      <c r="M3776" s="17"/>
      <c r="N3776" s="17"/>
      <c r="O3776" s="17"/>
      <c r="P3776" s="17"/>
    </row>
    <row r="3777" spans="1:16" x14ac:dyDescent="0.3">
      <c r="A3777" s="17"/>
      <c r="B3777" s="17"/>
      <c r="C3777" s="17"/>
      <c r="D3777" s="17"/>
      <c r="E3777" s="17"/>
      <c r="F3777" s="17"/>
      <c r="G3777" s="17"/>
      <c r="H3777" s="17"/>
      <c r="I3777" s="17"/>
      <c r="J3777" s="17"/>
      <c r="K3777" s="17"/>
      <c r="L3777" s="17"/>
      <c r="M3777" s="17"/>
      <c r="N3777" s="17"/>
      <c r="O3777" s="17"/>
      <c r="P3777" s="17"/>
    </row>
    <row r="3778" spans="1:16" x14ac:dyDescent="0.3">
      <c r="A3778" s="17"/>
      <c r="B3778" s="17"/>
      <c r="C3778" s="17"/>
      <c r="D3778" s="17"/>
      <c r="E3778" s="17"/>
      <c r="F3778" s="17"/>
      <c r="G3778" s="17"/>
      <c r="H3778" s="17"/>
      <c r="I3778" s="17"/>
      <c r="J3778" s="17"/>
      <c r="K3778" s="17"/>
      <c r="L3778" s="17"/>
      <c r="M3778" s="17"/>
      <c r="N3778" s="17"/>
      <c r="O3778" s="17"/>
      <c r="P3778" s="17"/>
    </row>
    <row r="3779" spans="1:16" x14ac:dyDescent="0.3">
      <c r="A3779" s="17"/>
      <c r="B3779" s="17"/>
      <c r="C3779" s="17"/>
      <c r="D3779" s="17"/>
      <c r="E3779" s="17"/>
      <c r="F3779" s="17"/>
      <c r="G3779" s="17"/>
      <c r="H3779" s="17"/>
      <c r="I3779" s="17"/>
      <c r="J3779" s="17"/>
      <c r="K3779" s="17"/>
      <c r="L3779" s="17"/>
      <c r="M3779" s="17"/>
      <c r="N3779" s="17"/>
      <c r="O3779" s="17"/>
      <c r="P3779" s="17"/>
    </row>
    <row r="3780" spans="1:16" x14ac:dyDescent="0.3">
      <c r="A3780" s="17"/>
      <c r="B3780" s="17"/>
      <c r="C3780" s="17"/>
      <c r="D3780" s="17"/>
      <c r="E3780" s="17"/>
      <c r="F3780" s="17"/>
      <c r="G3780" s="17"/>
      <c r="H3780" s="17"/>
      <c r="I3780" s="17"/>
      <c r="J3780" s="17"/>
      <c r="K3780" s="17"/>
      <c r="L3780" s="17"/>
      <c r="M3780" s="17"/>
      <c r="N3780" s="17"/>
      <c r="O3780" s="17"/>
      <c r="P3780" s="17"/>
    </row>
    <row r="3781" spans="1:16" x14ac:dyDescent="0.3">
      <c r="A3781" s="17"/>
      <c r="B3781" s="17"/>
      <c r="C3781" s="17"/>
      <c r="D3781" s="17"/>
      <c r="E3781" s="17"/>
      <c r="F3781" s="17"/>
      <c r="G3781" s="17"/>
      <c r="H3781" s="17"/>
      <c r="I3781" s="17"/>
      <c r="J3781" s="17"/>
      <c r="K3781" s="17"/>
      <c r="L3781" s="17"/>
      <c r="M3781" s="17"/>
      <c r="N3781" s="17"/>
      <c r="O3781" s="17"/>
      <c r="P3781" s="17"/>
    </row>
    <row r="3782" spans="1:16" x14ac:dyDescent="0.3">
      <c r="A3782" s="17"/>
      <c r="B3782" s="17"/>
      <c r="C3782" s="17"/>
      <c r="D3782" s="17"/>
      <c r="E3782" s="17"/>
      <c r="F3782" s="17"/>
      <c r="G3782" s="17"/>
      <c r="H3782" s="17"/>
      <c r="I3782" s="17"/>
      <c r="J3782" s="17"/>
      <c r="K3782" s="17"/>
      <c r="L3782" s="17"/>
      <c r="M3782" s="17"/>
      <c r="N3782" s="17"/>
      <c r="O3782" s="17"/>
      <c r="P3782" s="17"/>
    </row>
    <row r="3783" spans="1:16" x14ac:dyDescent="0.3">
      <c r="A3783" s="17"/>
      <c r="B3783" s="17"/>
      <c r="C3783" s="17"/>
      <c r="D3783" s="17"/>
      <c r="E3783" s="17"/>
      <c r="F3783" s="17"/>
      <c r="G3783" s="17"/>
      <c r="H3783" s="17"/>
      <c r="I3783" s="17"/>
      <c r="J3783" s="17"/>
      <c r="K3783" s="17"/>
      <c r="L3783" s="17"/>
      <c r="M3783" s="17"/>
      <c r="N3783" s="17"/>
      <c r="O3783" s="17"/>
      <c r="P3783" s="17"/>
    </row>
    <row r="3784" spans="1:16" x14ac:dyDescent="0.3">
      <c r="A3784" s="17"/>
      <c r="B3784" s="17"/>
      <c r="C3784" s="17"/>
      <c r="D3784" s="17"/>
      <c r="E3784" s="17"/>
      <c r="F3784" s="17"/>
      <c r="G3784" s="17"/>
      <c r="H3784" s="17"/>
      <c r="I3784" s="17"/>
      <c r="J3784" s="17"/>
      <c r="K3784" s="17"/>
      <c r="L3784" s="17"/>
      <c r="M3784" s="17"/>
      <c r="N3784" s="17"/>
      <c r="O3784" s="17"/>
      <c r="P3784" s="17"/>
    </row>
    <row r="3785" spans="1:16" x14ac:dyDescent="0.3">
      <c r="A3785" s="17"/>
      <c r="B3785" s="17"/>
      <c r="C3785" s="17"/>
      <c r="D3785" s="17"/>
      <c r="E3785" s="17"/>
      <c r="F3785" s="17"/>
      <c r="G3785" s="17"/>
      <c r="H3785" s="17"/>
      <c r="I3785" s="17"/>
      <c r="J3785" s="17"/>
      <c r="K3785" s="17"/>
      <c r="L3785" s="17"/>
      <c r="M3785" s="17"/>
      <c r="N3785" s="17"/>
      <c r="O3785" s="17"/>
      <c r="P3785" s="17"/>
    </row>
    <row r="3786" spans="1:16" x14ac:dyDescent="0.3">
      <c r="A3786" s="17"/>
      <c r="B3786" s="17"/>
      <c r="C3786" s="17"/>
      <c r="D3786" s="17"/>
      <c r="E3786" s="17"/>
      <c r="F3786" s="17"/>
      <c r="G3786" s="17"/>
      <c r="H3786" s="17"/>
      <c r="I3786" s="17"/>
      <c r="J3786" s="17"/>
      <c r="K3786" s="17"/>
      <c r="L3786" s="17"/>
      <c r="M3786" s="17"/>
      <c r="N3786" s="17"/>
      <c r="O3786" s="17"/>
      <c r="P3786" s="17"/>
    </row>
    <row r="3787" spans="1:16" x14ac:dyDescent="0.3">
      <c r="A3787" s="17"/>
      <c r="B3787" s="17"/>
      <c r="C3787" s="17"/>
      <c r="D3787" s="17"/>
      <c r="E3787" s="17"/>
      <c r="F3787" s="17"/>
      <c r="G3787" s="17"/>
      <c r="H3787" s="17"/>
      <c r="I3787" s="17"/>
      <c r="J3787" s="17"/>
      <c r="K3787" s="17"/>
      <c r="L3787" s="17"/>
      <c r="M3787" s="17"/>
      <c r="N3787" s="17"/>
      <c r="O3787" s="17"/>
      <c r="P3787" s="17"/>
    </row>
    <row r="3788" spans="1:16" x14ac:dyDescent="0.3">
      <c r="A3788" s="17"/>
      <c r="B3788" s="17"/>
      <c r="C3788" s="17"/>
      <c r="D3788" s="17"/>
      <c r="E3788" s="17"/>
      <c r="F3788" s="17"/>
      <c r="G3788" s="17"/>
      <c r="H3788" s="17"/>
      <c r="I3788" s="17"/>
      <c r="J3788" s="17"/>
      <c r="K3788" s="17"/>
      <c r="L3788" s="17"/>
      <c r="M3788" s="17"/>
      <c r="N3788" s="17"/>
      <c r="O3788" s="17"/>
      <c r="P3788" s="17"/>
    </row>
    <row r="3789" spans="1:16" x14ac:dyDescent="0.3">
      <c r="A3789" s="17"/>
      <c r="B3789" s="17"/>
      <c r="C3789" s="17"/>
      <c r="D3789" s="17"/>
      <c r="E3789" s="17"/>
      <c r="F3789" s="17"/>
      <c r="G3789" s="17"/>
      <c r="H3789" s="17"/>
      <c r="I3789" s="17"/>
      <c r="J3789" s="17"/>
      <c r="K3789" s="17"/>
      <c r="L3789" s="17"/>
      <c r="M3789" s="17"/>
      <c r="N3789" s="17"/>
      <c r="O3789" s="17"/>
      <c r="P3789" s="17"/>
    </row>
    <row r="3790" spans="1:16" x14ac:dyDescent="0.3">
      <c r="A3790" s="17"/>
      <c r="B3790" s="17"/>
      <c r="C3790" s="17"/>
      <c r="D3790" s="17"/>
      <c r="E3790" s="17"/>
      <c r="F3790" s="17"/>
      <c r="G3790" s="17"/>
      <c r="H3790" s="17"/>
      <c r="I3790" s="17"/>
      <c r="J3790" s="17"/>
      <c r="K3790" s="17"/>
      <c r="L3790" s="17"/>
      <c r="M3790" s="17"/>
      <c r="N3790" s="17"/>
      <c r="O3790" s="17"/>
      <c r="P3790" s="17"/>
    </row>
    <row r="3791" spans="1:16" x14ac:dyDescent="0.3">
      <c r="A3791" s="17"/>
      <c r="B3791" s="17"/>
      <c r="C3791" s="17"/>
      <c r="D3791" s="17"/>
      <c r="E3791" s="17"/>
      <c r="F3791" s="17"/>
      <c r="G3791" s="17"/>
      <c r="H3791" s="17"/>
      <c r="I3791" s="17"/>
      <c r="J3791" s="17"/>
      <c r="K3791" s="17"/>
      <c r="L3791" s="17"/>
      <c r="M3791" s="17"/>
      <c r="N3791" s="17"/>
      <c r="O3791" s="17"/>
      <c r="P3791" s="17"/>
    </row>
    <row r="3792" spans="1:16" x14ac:dyDescent="0.3">
      <c r="A3792" s="17"/>
      <c r="B3792" s="17"/>
      <c r="C3792" s="17"/>
      <c r="D3792" s="17"/>
      <c r="E3792" s="17"/>
      <c r="F3792" s="17"/>
      <c r="G3792" s="17"/>
      <c r="H3792" s="17"/>
      <c r="I3792" s="17"/>
      <c r="J3792" s="17"/>
      <c r="K3792" s="17"/>
      <c r="L3792" s="17"/>
      <c r="M3792" s="17"/>
      <c r="N3792" s="17"/>
      <c r="O3792" s="17"/>
      <c r="P3792" s="17"/>
    </row>
    <row r="3793" spans="1:16" x14ac:dyDescent="0.3">
      <c r="A3793" s="17"/>
      <c r="B3793" s="17"/>
      <c r="C3793" s="17"/>
      <c r="D3793" s="17"/>
      <c r="E3793" s="17"/>
      <c r="F3793" s="17"/>
      <c r="G3793" s="17"/>
      <c r="H3793" s="17"/>
      <c r="I3793" s="17"/>
      <c r="J3793" s="17"/>
      <c r="K3793" s="17"/>
      <c r="L3793" s="17"/>
      <c r="M3793" s="17"/>
      <c r="N3793" s="17"/>
      <c r="O3793" s="17"/>
      <c r="P3793" s="17"/>
    </row>
    <row r="3794" spans="1:16" x14ac:dyDescent="0.3">
      <c r="A3794" s="17"/>
      <c r="B3794" s="17"/>
      <c r="C3794" s="17"/>
      <c r="D3794" s="17"/>
      <c r="E3794" s="17"/>
      <c r="F3794" s="17"/>
      <c r="G3794" s="17"/>
      <c r="H3794" s="17"/>
      <c r="I3794" s="17"/>
      <c r="J3794" s="17"/>
      <c r="K3794" s="17"/>
      <c r="L3794" s="17"/>
      <c r="M3794" s="17"/>
      <c r="N3794" s="17"/>
      <c r="O3794" s="17"/>
      <c r="P3794" s="17"/>
    </row>
    <row r="3795" spans="1:16" x14ac:dyDescent="0.3">
      <c r="A3795" s="17"/>
      <c r="B3795" s="17"/>
      <c r="C3795" s="17"/>
      <c r="D3795" s="17"/>
      <c r="E3795" s="17"/>
      <c r="F3795" s="17"/>
      <c r="G3795" s="17"/>
      <c r="H3795" s="17"/>
      <c r="I3795" s="17"/>
      <c r="J3795" s="17"/>
      <c r="K3795" s="17"/>
      <c r="L3795" s="17"/>
      <c r="M3795" s="17"/>
      <c r="N3795" s="17"/>
      <c r="O3795" s="17"/>
      <c r="P3795" s="17"/>
    </row>
    <row r="3796" spans="1:16" x14ac:dyDescent="0.3">
      <c r="A3796" s="17"/>
      <c r="B3796" s="17"/>
      <c r="C3796" s="17"/>
      <c r="D3796" s="17"/>
      <c r="E3796" s="17"/>
      <c r="F3796" s="17"/>
      <c r="G3796" s="17"/>
      <c r="H3796" s="17"/>
      <c r="I3796" s="17"/>
      <c r="J3796" s="17"/>
      <c r="K3796" s="17"/>
      <c r="L3796" s="17"/>
      <c r="M3796" s="17"/>
      <c r="N3796" s="17"/>
      <c r="O3796" s="17"/>
      <c r="P3796" s="17"/>
    </row>
    <row r="3797" spans="1:16" x14ac:dyDescent="0.3">
      <c r="A3797" s="17"/>
      <c r="B3797" s="17"/>
      <c r="C3797" s="17"/>
      <c r="D3797" s="17"/>
      <c r="E3797" s="17"/>
      <c r="F3797" s="17"/>
      <c r="G3797" s="17"/>
      <c r="H3797" s="17"/>
      <c r="I3797" s="17"/>
      <c r="J3797" s="17"/>
      <c r="K3797" s="17"/>
      <c r="L3797" s="17"/>
      <c r="M3797" s="17"/>
      <c r="N3797" s="17"/>
      <c r="O3797" s="17"/>
      <c r="P3797" s="17"/>
    </row>
    <row r="3798" spans="1:16" x14ac:dyDescent="0.3">
      <c r="A3798" s="17"/>
      <c r="B3798" s="17"/>
      <c r="C3798" s="17"/>
      <c r="D3798" s="17"/>
      <c r="E3798" s="17"/>
      <c r="F3798" s="17"/>
      <c r="G3798" s="17"/>
      <c r="H3798" s="17"/>
      <c r="I3798" s="17"/>
      <c r="J3798" s="17"/>
      <c r="K3798" s="17"/>
      <c r="L3798" s="17"/>
      <c r="M3798" s="17"/>
      <c r="N3798" s="17"/>
      <c r="O3798" s="17"/>
      <c r="P3798" s="17"/>
    </row>
    <row r="3799" spans="1:16" x14ac:dyDescent="0.3">
      <c r="A3799" s="17"/>
      <c r="B3799" s="17"/>
      <c r="C3799" s="17"/>
      <c r="D3799" s="17"/>
      <c r="E3799" s="17"/>
      <c r="F3799" s="17"/>
      <c r="G3799" s="17"/>
      <c r="H3799" s="17"/>
      <c r="I3799" s="17"/>
      <c r="J3799" s="17"/>
      <c r="K3799" s="17"/>
      <c r="L3799" s="17"/>
      <c r="M3799" s="17"/>
      <c r="N3799" s="17"/>
      <c r="O3799" s="17"/>
      <c r="P3799" s="17"/>
    </row>
    <row r="3800" spans="1:16" x14ac:dyDescent="0.3">
      <c r="A3800" s="17"/>
      <c r="B3800" s="17"/>
      <c r="C3800" s="17"/>
      <c r="D3800" s="17"/>
      <c r="E3800" s="17"/>
      <c r="F3800" s="17"/>
      <c r="G3800" s="17"/>
      <c r="H3800" s="17"/>
      <c r="I3800" s="17"/>
      <c r="J3800" s="17"/>
      <c r="K3800" s="17"/>
      <c r="L3800" s="17"/>
      <c r="M3800" s="17"/>
      <c r="N3800" s="17"/>
      <c r="O3800" s="17"/>
      <c r="P3800" s="17"/>
    </row>
    <row r="3801" spans="1:16" x14ac:dyDescent="0.3">
      <c r="A3801" s="17"/>
      <c r="B3801" s="17"/>
      <c r="C3801" s="17"/>
      <c r="D3801" s="17"/>
      <c r="E3801" s="17"/>
      <c r="F3801" s="17"/>
      <c r="G3801" s="17"/>
      <c r="H3801" s="17"/>
      <c r="I3801" s="17"/>
      <c r="J3801" s="17"/>
      <c r="K3801" s="17"/>
      <c r="L3801" s="17"/>
      <c r="M3801" s="17"/>
      <c r="N3801" s="17"/>
      <c r="O3801" s="17"/>
      <c r="P3801" s="17"/>
    </row>
    <row r="3802" spans="1:16" x14ac:dyDescent="0.3">
      <c r="A3802" s="17"/>
      <c r="B3802" s="17"/>
      <c r="C3802" s="17"/>
      <c r="D3802" s="17"/>
      <c r="E3802" s="17"/>
      <c r="F3802" s="17"/>
      <c r="G3802" s="17"/>
      <c r="H3802" s="17"/>
      <c r="I3802" s="17"/>
      <c r="J3802" s="17"/>
      <c r="K3802" s="17"/>
      <c r="L3802" s="17"/>
      <c r="M3802" s="17"/>
      <c r="N3802" s="17"/>
      <c r="O3802" s="17"/>
      <c r="P3802" s="17"/>
    </row>
    <row r="3803" spans="1:16" x14ac:dyDescent="0.3">
      <c r="A3803" s="17"/>
      <c r="B3803" s="17"/>
      <c r="C3803" s="17"/>
      <c r="D3803" s="17"/>
      <c r="E3803" s="17"/>
      <c r="F3803" s="17"/>
      <c r="G3803" s="17"/>
      <c r="H3803" s="17"/>
      <c r="I3803" s="17"/>
      <c r="J3803" s="17"/>
      <c r="K3803" s="17"/>
      <c r="L3803" s="17"/>
      <c r="M3803" s="17"/>
      <c r="N3803" s="17"/>
      <c r="O3803" s="17"/>
      <c r="P3803" s="17"/>
    </row>
    <row r="3804" spans="1:16" x14ac:dyDescent="0.3">
      <c r="A3804" s="17"/>
      <c r="B3804" s="17"/>
      <c r="C3804" s="17"/>
      <c r="D3804" s="17"/>
      <c r="E3804" s="17"/>
      <c r="F3804" s="17"/>
      <c r="G3804" s="17"/>
      <c r="H3804" s="17"/>
      <c r="I3804" s="17"/>
      <c r="J3804" s="17"/>
      <c r="K3804" s="17"/>
      <c r="L3804" s="17"/>
      <c r="M3804" s="17"/>
      <c r="N3804" s="17"/>
      <c r="O3804" s="17"/>
      <c r="P3804" s="17"/>
    </row>
    <row r="3805" spans="1:16" x14ac:dyDescent="0.3">
      <c r="A3805" s="17"/>
      <c r="B3805" s="17"/>
      <c r="C3805" s="17"/>
      <c r="D3805" s="17"/>
      <c r="E3805" s="17"/>
      <c r="F3805" s="17"/>
      <c r="G3805" s="17"/>
      <c r="H3805" s="17"/>
      <c r="I3805" s="17"/>
      <c r="J3805" s="17"/>
      <c r="K3805" s="17"/>
      <c r="L3805" s="17"/>
      <c r="M3805" s="17"/>
      <c r="N3805" s="17"/>
      <c r="O3805" s="17"/>
      <c r="P3805" s="17"/>
    </row>
    <row r="3806" spans="1:16" x14ac:dyDescent="0.3">
      <c r="A3806" s="17"/>
      <c r="B3806" s="17"/>
      <c r="C3806" s="17"/>
      <c r="D3806" s="17"/>
      <c r="E3806" s="17"/>
      <c r="F3806" s="17"/>
      <c r="G3806" s="17"/>
      <c r="H3806" s="17"/>
      <c r="I3806" s="17"/>
      <c r="J3806" s="17"/>
      <c r="K3806" s="17"/>
      <c r="L3806" s="17"/>
      <c r="M3806" s="17"/>
      <c r="N3806" s="17"/>
      <c r="O3806" s="17"/>
      <c r="P3806" s="17"/>
    </row>
    <row r="3807" spans="1:16" x14ac:dyDescent="0.3">
      <c r="A3807" s="17"/>
      <c r="B3807" s="17"/>
      <c r="C3807" s="17"/>
      <c r="D3807" s="17"/>
      <c r="E3807" s="17"/>
      <c r="F3807" s="17"/>
      <c r="G3807" s="17"/>
      <c r="H3807" s="17"/>
      <c r="I3807" s="17"/>
      <c r="J3807" s="17"/>
      <c r="K3807" s="17"/>
      <c r="L3807" s="17"/>
      <c r="M3807" s="17"/>
      <c r="N3807" s="17"/>
      <c r="O3807" s="17"/>
      <c r="P3807" s="17"/>
    </row>
    <row r="3808" spans="1:16" x14ac:dyDescent="0.3">
      <c r="A3808" s="17"/>
      <c r="B3808" s="17"/>
      <c r="C3808" s="17"/>
      <c r="D3808" s="17"/>
      <c r="E3808" s="17"/>
      <c r="F3808" s="17"/>
      <c r="G3808" s="17"/>
      <c r="H3808" s="17"/>
      <c r="I3808" s="17"/>
      <c r="J3808" s="17"/>
      <c r="K3808" s="17"/>
      <c r="L3808" s="17"/>
      <c r="M3808" s="17"/>
      <c r="N3808" s="17"/>
      <c r="O3808" s="17"/>
      <c r="P3808" s="17"/>
    </row>
    <row r="3809" spans="1:16" x14ac:dyDescent="0.3">
      <c r="A3809" s="17"/>
      <c r="B3809" s="17"/>
      <c r="C3809" s="17"/>
      <c r="D3809" s="17"/>
      <c r="E3809" s="17"/>
      <c r="F3809" s="17"/>
      <c r="G3809" s="17"/>
      <c r="H3809" s="17"/>
      <c r="I3809" s="17"/>
      <c r="J3809" s="17"/>
      <c r="K3809" s="17"/>
      <c r="L3809" s="17"/>
      <c r="M3809" s="17"/>
      <c r="N3809" s="17"/>
      <c r="O3809" s="17"/>
      <c r="P3809" s="17"/>
    </row>
    <row r="3810" spans="1:16" x14ac:dyDescent="0.3">
      <c r="A3810" s="17"/>
      <c r="B3810" s="17"/>
      <c r="C3810" s="17"/>
      <c r="D3810" s="17"/>
      <c r="E3810" s="17"/>
      <c r="F3810" s="17"/>
      <c r="G3810" s="17"/>
      <c r="H3810" s="17"/>
      <c r="I3810" s="17"/>
      <c r="J3810" s="17"/>
      <c r="K3810" s="17"/>
      <c r="L3810" s="17"/>
      <c r="M3810" s="17"/>
      <c r="N3810" s="17"/>
      <c r="O3810" s="17"/>
      <c r="P3810" s="17"/>
    </row>
    <row r="3811" spans="1:16" x14ac:dyDescent="0.3">
      <c r="A3811" s="17"/>
      <c r="B3811" s="17"/>
      <c r="C3811" s="17"/>
      <c r="D3811" s="17"/>
      <c r="E3811" s="17"/>
      <c r="F3811" s="17"/>
      <c r="G3811" s="17"/>
      <c r="H3811" s="17"/>
      <c r="I3811" s="17"/>
      <c r="J3811" s="17"/>
      <c r="K3811" s="17"/>
      <c r="L3811" s="17"/>
      <c r="M3811" s="17"/>
      <c r="N3811" s="17"/>
      <c r="O3811" s="17"/>
      <c r="P3811" s="17"/>
    </row>
    <row r="3812" spans="1:16" x14ac:dyDescent="0.3">
      <c r="A3812" s="17"/>
      <c r="B3812" s="17"/>
      <c r="C3812" s="17"/>
      <c r="D3812" s="17"/>
      <c r="E3812" s="17"/>
      <c r="F3812" s="17"/>
      <c r="G3812" s="17"/>
      <c r="H3812" s="17"/>
      <c r="I3812" s="17"/>
      <c r="J3812" s="17"/>
      <c r="K3812" s="17"/>
      <c r="L3812" s="17"/>
      <c r="M3812" s="17"/>
      <c r="N3812" s="17"/>
      <c r="O3812" s="17"/>
      <c r="P3812" s="17"/>
    </row>
    <row r="3813" spans="1:16" x14ac:dyDescent="0.3">
      <c r="A3813" s="17"/>
      <c r="B3813" s="17"/>
      <c r="C3813" s="17"/>
      <c r="D3813" s="17"/>
      <c r="E3813" s="17"/>
      <c r="F3813" s="17"/>
      <c r="G3813" s="17"/>
      <c r="H3813" s="17"/>
      <c r="I3813" s="17"/>
      <c r="J3813" s="17"/>
      <c r="K3813" s="17"/>
      <c r="L3813" s="17"/>
      <c r="M3813" s="17"/>
      <c r="N3813" s="17"/>
      <c r="O3813" s="17"/>
      <c r="P3813" s="17"/>
    </row>
    <row r="3814" spans="1:16" x14ac:dyDescent="0.3">
      <c r="A3814" s="17"/>
      <c r="B3814" s="17"/>
      <c r="C3814" s="17"/>
      <c r="D3814" s="17"/>
      <c r="E3814" s="17"/>
      <c r="F3814" s="17"/>
      <c r="G3814" s="17"/>
      <c r="H3814" s="17"/>
      <c r="I3814" s="17"/>
      <c r="J3814" s="17"/>
      <c r="K3814" s="17"/>
      <c r="L3814" s="17"/>
      <c r="M3814" s="17"/>
      <c r="N3814" s="17"/>
      <c r="O3814" s="17"/>
      <c r="P3814" s="17"/>
    </row>
    <row r="3815" spans="1:16" x14ac:dyDescent="0.3">
      <c r="A3815" s="17"/>
      <c r="B3815" s="17"/>
      <c r="C3815" s="17"/>
      <c r="D3815" s="17"/>
      <c r="E3815" s="17"/>
      <c r="F3815" s="17"/>
      <c r="G3815" s="17"/>
      <c r="H3815" s="17"/>
      <c r="I3815" s="17"/>
      <c r="J3815" s="17"/>
      <c r="K3815" s="17"/>
      <c r="L3815" s="17"/>
      <c r="M3815" s="17"/>
      <c r="N3815" s="17"/>
      <c r="O3815" s="17"/>
      <c r="P3815" s="17"/>
    </row>
    <row r="3816" spans="1:16" x14ac:dyDescent="0.3">
      <c r="A3816" s="17"/>
      <c r="B3816" s="17"/>
      <c r="C3816" s="17"/>
      <c r="D3816" s="17"/>
      <c r="E3816" s="17"/>
      <c r="F3816" s="17"/>
      <c r="G3816" s="17"/>
      <c r="H3816" s="17"/>
      <c r="I3816" s="17"/>
      <c r="J3816" s="17"/>
      <c r="K3816" s="17"/>
      <c r="L3816" s="17"/>
      <c r="M3816" s="17"/>
      <c r="N3816" s="17"/>
      <c r="O3816" s="17"/>
      <c r="P3816" s="17"/>
    </row>
    <row r="3817" spans="1:16" x14ac:dyDescent="0.3">
      <c r="A3817" s="17"/>
      <c r="B3817" s="17"/>
      <c r="C3817" s="17"/>
      <c r="D3817" s="17"/>
      <c r="E3817" s="17"/>
      <c r="F3817" s="17"/>
      <c r="G3817" s="17"/>
      <c r="H3817" s="17"/>
      <c r="I3817" s="17"/>
      <c r="J3817" s="17"/>
      <c r="K3817" s="17"/>
      <c r="L3817" s="17"/>
      <c r="M3817" s="17"/>
      <c r="N3817" s="17"/>
      <c r="O3817" s="17"/>
      <c r="P3817" s="17"/>
    </row>
    <row r="3818" spans="1:16" x14ac:dyDescent="0.3">
      <c r="A3818" s="17"/>
      <c r="B3818" s="17"/>
      <c r="C3818" s="17"/>
      <c r="D3818" s="17"/>
      <c r="E3818" s="17"/>
      <c r="F3818" s="17"/>
      <c r="G3818" s="17"/>
      <c r="H3818" s="17"/>
      <c r="I3818" s="17"/>
      <c r="J3818" s="17"/>
      <c r="K3818" s="17"/>
      <c r="L3818" s="17"/>
      <c r="M3818" s="17"/>
      <c r="N3818" s="17"/>
      <c r="O3818" s="17"/>
      <c r="P3818" s="17"/>
    </row>
    <row r="3819" spans="1:16" x14ac:dyDescent="0.3">
      <c r="A3819" s="17"/>
      <c r="B3819" s="17"/>
      <c r="C3819" s="17"/>
      <c r="D3819" s="17"/>
      <c r="E3819" s="17"/>
      <c r="F3819" s="17"/>
      <c r="G3819" s="17"/>
      <c r="H3819" s="17"/>
      <c r="I3819" s="17"/>
      <c r="J3819" s="17"/>
      <c r="K3819" s="17"/>
      <c r="L3819" s="17"/>
      <c r="M3819" s="17"/>
      <c r="N3819" s="17"/>
      <c r="O3819" s="17"/>
      <c r="P3819" s="17"/>
    </row>
    <row r="3820" spans="1:16" x14ac:dyDescent="0.3">
      <c r="A3820" s="17"/>
      <c r="B3820" s="17"/>
      <c r="C3820" s="17"/>
      <c r="D3820" s="17"/>
      <c r="E3820" s="17"/>
      <c r="F3820" s="17"/>
      <c r="G3820" s="17"/>
      <c r="H3820" s="17"/>
      <c r="I3820" s="17"/>
      <c r="J3820" s="17"/>
      <c r="K3820" s="17"/>
      <c r="L3820" s="17"/>
      <c r="M3820" s="17"/>
      <c r="N3820" s="17"/>
      <c r="O3820" s="17"/>
      <c r="P3820" s="17"/>
    </row>
    <row r="3821" spans="1:16" x14ac:dyDescent="0.3">
      <c r="A3821" s="17"/>
      <c r="B3821" s="17"/>
      <c r="C3821" s="17"/>
      <c r="D3821" s="17"/>
      <c r="E3821" s="17"/>
      <c r="F3821" s="17"/>
      <c r="G3821" s="17"/>
      <c r="H3821" s="17"/>
      <c r="I3821" s="17"/>
      <c r="J3821" s="17"/>
      <c r="K3821" s="17"/>
      <c r="L3821" s="17"/>
      <c r="M3821" s="17"/>
      <c r="N3821" s="17"/>
      <c r="O3821" s="17"/>
      <c r="P3821" s="17"/>
    </row>
    <row r="3822" spans="1:16" x14ac:dyDescent="0.3">
      <c r="A3822" s="17"/>
      <c r="B3822" s="17"/>
      <c r="C3822" s="17"/>
      <c r="D3822" s="17"/>
      <c r="E3822" s="17"/>
      <c r="F3822" s="17"/>
      <c r="G3822" s="17"/>
      <c r="H3822" s="17"/>
      <c r="I3822" s="17"/>
      <c r="J3822" s="17"/>
      <c r="K3822" s="17"/>
      <c r="L3822" s="17"/>
      <c r="M3822" s="17"/>
      <c r="N3822" s="17"/>
      <c r="O3822" s="17"/>
      <c r="P3822" s="17"/>
    </row>
    <row r="3823" spans="1:16" x14ac:dyDescent="0.3">
      <c r="A3823" s="17"/>
      <c r="B3823" s="17"/>
      <c r="C3823" s="17"/>
      <c r="D3823" s="17"/>
      <c r="E3823" s="17"/>
      <c r="F3823" s="17"/>
      <c r="G3823" s="17"/>
      <c r="H3823" s="17"/>
      <c r="I3823" s="17"/>
      <c r="J3823" s="17"/>
      <c r="K3823" s="17"/>
      <c r="L3823" s="17"/>
      <c r="M3823" s="17"/>
      <c r="N3823" s="17"/>
      <c r="O3823" s="17"/>
      <c r="P3823" s="17"/>
    </row>
    <row r="3824" spans="1:16" x14ac:dyDescent="0.3">
      <c r="A3824" s="17"/>
      <c r="B3824" s="17"/>
      <c r="C3824" s="17"/>
      <c r="D3824" s="17"/>
      <c r="E3824" s="17"/>
      <c r="F3824" s="17"/>
      <c r="G3824" s="17"/>
      <c r="H3824" s="17"/>
      <c r="I3824" s="17"/>
      <c r="J3824" s="17"/>
      <c r="K3824" s="17"/>
      <c r="L3824" s="17"/>
      <c r="M3824" s="17"/>
      <c r="N3824" s="17"/>
      <c r="O3824" s="17"/>
      <c r="P3824" s="17"/>
    </row>
    <row r="3825" spans="1:16" x14ac:dyDescent="0.3">
      <c r="A3825" s="17"/>
      <c r="B3825" s="17"/>
      <c r="C3825" s="17"/>
      <c r="D3825" s="17"/>
      <c r="E3825" s="17"/>
      <c r="F3825" s="17"/>
      <c r="G3825" s="17"/>
      <c r="H3825" s="17"/>
      <c r="I3825" s="17"/>
      <c r="J3825" s="17"/>
      <c r="K3825" s="17"/>
      <c r="L3825" s="17"/>
      <c r="M3825" s="17"/>
      <c r="N3825" s="17"/>
      <c r="O3825" s="17"/>
      <c r="P3825" s="17"/>
    </row>
    <row r="3826" spans="1:16" x14ac:dyDescent="0.3">
      <c r="A3826" s="17"/>
      <c r="B3826" s="17"/>
      <c r="C3826" s="17"/>
      <c r="D3826" s="17"/>
      <c r="E3826" s="17"/>
      <c r="F3826" s="17"/>
      <c r="G3826" s="17"/>
      <c r="H3826" s="17"/>
      <c r="I3826" s="17"/>
      <c r="J3826" s="17"/>
      <c r="K3826" s="17"/>
      <c r="L3826" s="17"/>
      <c r="M3826" s="17"/>
      <c r="N3826" s="17"/>
      <c r="O3826" s="17"/>
      <c r="P3826" s="17"/>
    </row>
    <row r="3827" spans="1:16" x14ac:dyDescent="0.3">
      <c r="A3827" s="17"/>
      <c r="B3827" s="17"/>
      <c r="C3827" s="17"/>
      <c r="D3827" s="17"/>
      <c r="E3827" s="17"/>
      <c r="F3827" s="17"/>
      <c r="G3827" s="17"/>
      <c r="H3827" s="17"/>
      <c r="I3827" s="17"/>
      <c r="J3827" s="17"/>
      <c r="K3827" s="17"/>
      <c r="L3827" s="17"/>
      <c r="M3827" s="17"/>
      <c r="N3827" s="17"/>
      <c r="O3827" s="17"/>
      <c r="P3827" s="17"/>
    </row>
    <row r="3828" spans="1:16" x14ac:dyDescent="0.3">
      <c r="A3828" s="17"/>
      <c r="B3828" s="17"/>
      <c r="C3828" s="17"/>
      <c r="D3828" s="17"/>
      <c r="E3828" s="17"/>
      <c r="F3828" s="17"/>
      <c r="G3828" s="17"/>
      <c r="H3828" s="17"/>
      <c r="I3828" s="17"/>
      <c r="J3828" s="17"/>
      <c r="K3828" s="17"/>
      <c r="L3828" s="17"/>
      <c r="M3828" s="17"/>
      <c r="N3828" s="17"/>
      <c r="O3828" s="17"/>
      <c r="P3828" s="17"/>
    </row>
    <row r="3829" spans="1:16" x14ac:dyDescent="0.3">
      <c r="A3829" s="17"/>
      <c r="B3829" s="17"/>
      <c r="C3829" s="17"/>
      <c r="D3829" s="17"/>
      <c r="E3829" s="17"/>
      <c r="F3829" s="17"/>
      <c r="G3829" s="17"/>
      <c r="H3829" s="17"/>
      <c r="I3829" s="17"/>
      <c r="J3829" s="17"/>
      <c r="K3829" s="17"/>
      <c r="L3829" s="17"/>
      <c r="M3829" s="17"/>
      <c r="N3829" s="17"/>
      <c r="O3829" s="17"/>
      <c r="P3829" s="17"/>
    </row>
    <row r="3830" spans="1:16" x14ac:dyDescent="0.3">
      <c r="A3830" s="17"/>
      <c r="B3830" s="17"/>
      <c r="C3830" s="17"/>
      <c r="D3830" s="17"/>
      <c r="E3830" s="17"/>
      <c r="F3830" s="17"/>
      <c r="G3830" s="17"/>
      <c r="H3830" s="17"/>
      <c r="I3830" s="17"/>
      <c r="J3830" s="17"/>
      <c r="K3830" s="17"/>
      <c r="L3830" s="17"/>
      <c r="M3830" s="17"/>
      <c r="N3830" s="17"/>
      <c r="O3830" s="17"/>
      <c r="P3830" s="17"/>
    </row>
    <row r="3831" spans="1:16" x14ac:dyDescent="0.3">
      <c r="A3831" s="17"/>
      <c r="B3831" s="17"/>
      <c r="C3831" s="17"/>
      <c r="D3831" s="17"/>
      <c r="E3831" s="17"/>
      <c r="F3831" s="17"/>
      <c r="G3831" s="17"/>
      <c r="H3831" s="17"/>
      <c r="I3831" s="17"/>
      <c r="J3831" s="17"/>
      <c r="K3831" s="17"/>
      <c r="L3831" s="17"/>
      <c r="M3831" s="17"/>
      <c r="N3831" s="17"/>
      <c r="O3831" s="17"/>
      <c r="P3831" s="17"/>
    </row>
    <row r="3832" spans="1:16" x14ac:dyDescent="0.3">
      <c r="A3832" s="17"/>
      <c r="B3832" s="17"/>
      <c r="C3832" s="17"/>
      <c r="D3832" s="17"/>
      <c r="E3832" s="17"/>
      <c r="F3832" s="17"/>
      <c r="G3832" s="17"/>
      <c r="H3832" s="17"/>
      <c r="I3832" s="17"/>
      <c r="J3832" s="17"/>
      <c r="K3832" s="17"/>
      <c r="L3832" s="17"/>
      <c r="M3832" s="17"/>
      <c r="N3832" s="17"/>
      <c r="O3832" s="17"/>
      <c r="P3832" s="17"/>
    </row>
    <row r="3833" spans="1:16" x14ac:dyDescent="0.3">
      <c r="A3833" s="17"/>
      <c r="B3833" s="17"/>
      <c r="C3833" s="17"/>
      <c r="D3833" s="17"/>
      <c r="E3833" s="17"/>
      <c r="F3833" s="17"/>
      <c r="G3833" s="17"/>
      <c r="H3833" s="17"/>
      <c r="I3833" s="17"/>
      <c r="J3833" s="17"/>
      <c r="K3833" s="17"/>
      <c r="L3833" s="17"/>
      <c r="M3833" s="17"/>
      <c r="N3833" s="17"/>
      <c r="O3833" s="17"/>
      <c r="P3833" s="17"/>
    </row>
    <row r="3834" spans="1:16" x14ac:dyDescent="0.3">
      <c r="A3834" s="17"/>
      <c r="B3834" s="17"/>
      <c r="C3834" s="17"/>
      <c r="D3834" s="17"/>
      <c r="E3834" s="17"/>
      <c r="F3834" s="17"/>
      <c r="G3834" s="17"/>
      <c r="H3834" s="17"/>
      <c r="I3834" s="17"/>
      <c r="J3834" s="17"/>
      <c r="K3834" s="17"/>
      <c r="L3834" s="17"/>
      <c r="M3834" s="17"/>
      <c r="N3834" s="17"/>
      <c r="O3834" s="17"/>
      <c r="P3834" s="17"/>
    </row>
    <row r="3835" spans="1:16" x14ac:dyDescent="0.3">
      <c r="A3835" s="17"/>
      <c r="B3835" s="17"/>
      <c r="C3835" s="17"/>
      <c r="D3835" s="17"/>
      <c r="E3835" s="17"/>
      <c r="F3835" s="17"/>
      <c r="G3835" s="17"/>
      <c r="H3835" s="17"/>
      <c r="I3835" s="17"/>
      <c r="J3835" s="17"/>
      <c r="K3835" s="17"/>
      <c r="L3835" s="17"/>
      <c r="M3835" s="17"/>
      <c r="N3835" s="17"/>
      <c r="O3835" s="17"/>
      <c r="P3835" s="17"/>
    </row>
    <row r="3836" spans="1:16" x14ac:dyDescent="0.3">
      <c r="A3836" s="17"/>
      <c r="B3836" s="17"/>
      <c r="C3836" s="17"/>
      <c r="D3836" s="17"/>
      <c r="E3836" s="17"/>
      <c r="F3836" s="17"/>
      <c r="G3836" s="17"/>
      <c r="H3836" s="17"/>
      <c r="I3836" s="17"/>
      <c r="J3836" s="17"/>
      <c r="K3836" s="17"/>
      <c r="L3836" s="17"/>
      <c r="M3836" s="17"/>
      <c r="N3836" s="17"/>
      <c r="O3836" s="17"/>
      <c r="P3836" s="17"/>
    </row>
    <row r="3837" spans="1:16" x14ac:dyDescent="0.3">
      <c r="A3837" s="17"/>
      <c r="B3837" s="17"/>
      <c r="C3837" s="17"/>
      <c r="D3837" s="17"/>
      <c r="E3837" s="17"/>
      <c r="F3837" s="17"/>
      <c r="G3837" s="17"/>
      <c r="H3837" s="17"/>
      <c r="I3837" s="17"/>
      <c r="J3837" s="17"/>
      <c r="K3837" s="17"/>
      <c r="L3837" s="17"/>
      <c r="M3837" s="17"/>
      <c r="N3837" s="17"/>
      <c r="O3837" s="17"/>
      <c r="P3837" s="17"/>
    </row>
    <row r="3838" spans="1:16" x14ac:dyDescent="0.3">
      <c r="A3838" s="17"/>
      <c r="B3838" s="17"/>
      <c r="C3838" s="17"/>
      <c r="D3838" s="17"/>
      <c r="E3838" s="17"/>
      <c r="F3838" s="17"/>
      <c r="G3838" s="17"/>
      <c r="H3838" s="17"/>
      <c r="I3838" s="17"/>
      <c r="J3838" s="17"/>
      <c r="K3838" s="17"/>
      <c r="L3838" s="17"/>
      <c r="M3838" s="17"/>
      <c r="N3838" s="17"/>
      <c r="O3838" s="17"/>
      <c r="P3838" s="17"/>
    </row>
    <row r="3839" spans="1:16" x14ac:dyDescent="0.3">
      <c r="A3839" s="17"/>
      <c r="B3839" s="17"/>
      <c r="C3839" s="17"/>
      <c r="D3839" s="17"/>
      <c r="E3839" s="17"/>
      <c r="F3839" s="17"/>
      <c r="G3839" s="17"/>
      <c r="H3839" s="17"/>
      <c r="I3839" s="17"/>
      <c r="J3839" s="17"/>
      <c r="K3839" s="17"/>
      <c r="L3839" s="17"/>
      <c r="M3839" s="17"/>
      <c r="N3839" s="17"/>
      <c r="O3839" s="17"/>
      <c r="P3839" s="17"/>
    </row>
    <row r="3840" spans="1:16" x14ac:dyDescent="0.3">
      <c r="A3840" s="17"/>
      <c r="B3840" s="17"/>
      <c r="C3840" s="17"/>
      <c r="D3840" s="17"/>
      <c r="E3840" s="17"/>
      <c r="F3840" s="17"/>
      <c r="G3840" s="17"/>
      <c r="H3840" s="17"/>
      <c r="I3840" s="17"/>
      <c r="J3840" s="17"/>
      <c r="K3840" s="17"/>
      <c r="L3840" s="17"/>
      <c r="M3840" s="17"/>
      <c r="N3840" s="17"/>
      <c r="O3840" s="17"/>
      <c r="P3840" s="17"/>
    </row>
    <row r="3841" spans="1:16" x14ac:dyDescent="0.3">
      <c r="A3841" s="17"/>
      <c r="B3841" s="17"/>
      <c r="C3841" s="17"/>
      <c r="D3841" s="17"/>
      <c r="E3841" s="17"/>
      <c r="F3841" s="17"/>
      <c r="G3841" s="17"/>
      <c r="H3841" s="17"/>
      <c r="I3841" s="17"/>
      <c r="J3841" s="17"/>
      <c r="K3841" s="17"/>
      <c r="L3841" s="17"/>
      <c r="M3841" s="17"/>
      <c r="N3841" s="17"/>
      <c r="O3841" s="17"/>
      <c r="P3841" s="17"/>
    </row>
    <row r="3842" spans="1:16" x14ac:dyDescent="0.3">
      <c r="A3842" s="17"/>
      <c r="B3842" s="17"/>
      <c r="C3842" s="17"/>
      <c r="D3842" s="17"/>
      <c r="E3842" s="17"/>
      <c r="F3842" s="17"/>
      <c r="G3842" s="17"/>
      <c r="H3842" s="17"/>
      <c r="I3842" s="17"/>
      <c r="J3842" s="17"/>
      <c r="K3842" s="17"/>
      <c r="L3842" s="17"/>
      <c r="M3842" s="17"/>
      <c r="N3842" s="17"/>
      <c r="O3842" s="17"/>
      <c r="P3842" s="17"/>
    </row>
    <row r="3843" spans="1:16" x14ac:dyDescent="0.3">
      <c r="A3843" s="17"/>
      <c r="B3843" s="17"/>
      <c r="C3843" s="17"/>
      <c r="D3843" s="17"/>
      <c r="E3843" s="17"/>
      <c r="F3843" s="17"/>
      <c r="G3843" s="17"/>
      <c r="H3843" s="17"/>
      <c r="I3843" s="17"/>
      <c r="J3843" s="17"/>
      <c r="K3843" s="17"/>
      <c r="L3843" s="17"/>
      <c r="M3843" s="17"/>
      <c r="N3843" s="17"/>
      <c r="O3843" s="17"/>
      <c r="P3843" s="17"/>
    </row>
    <row r="3844" spans="1:16" x14ac:dyDescent="0.3">
      <c r="A3844" s="17"/>
      <c r="B3844" s="17"/>
      <c r="C3844" s="17"/>
      <c r="D3844" s="17"/>
      <c r="E3844" s="17"/>
      <c r="F3844" s="17"/>
      <c r="G3844" s="17"/>
      <c r="H3844" s="17"/>
      <c r="I3844" s="17"/>
      <c r="J3844" s="17"/>
      <c r="K3844" s="17"/>
      <c r="L3844" s="17"/>
      <c r="M3844" s="17"/>
      <c r="N3844" s="17"/>
      <c r="O3844" s="17"/>
      <c r="P3844" s="17"/>
    </row>
    <row r="3845" spans="1:16" x14ac:dyDescent="0.3">
      <c r="A3845" s="17"/>
      <c r="B3845" s="17"/>
      <c r="C3845" s="17"/>
      <c r="D3845" s="17"/>
      <c r="E3845" s="17"/>
      <c r="F3845" s="17"/>
      <c r="G3845" s="17"/>
      <c r="H3845" s="17"/>
      <c r="I3845" s="17"/>
      <c r="J3845" s="17"/>
      <c r="K3845" s="17"/>
      <c r="L3845" s="17"/>
      <c r="M3845" s="17"/>
      <c r="N3845" s="17"/>
      <c r="O3845" s="17"/>
      <c r="P3845" s="17"/>
    </row>
    <row r="3846" spans="1:16" x14ac:dyDescent="0.3">
      <c r="A3846" s="17"/>
      <c r="B3846" s="17"/>
      <c r="C3846" s="17"/>
      <c r="D3846" s="17"/>
      <c r="E3846" s="17"/>
      <c r="F3846" s="17"/>
      <c r="G3846" s="17"/>
      <c r="H3846" s="17"/>
      <c r="I3846" s="17"/>
      <c r="J3846" s="17"/>
      <c r="K3846" s="17"/>
      <c r="L3846" s="17"/>
      <c r="M3846" s="17"/>
      <c r="N3846" s="17"/>
      <c r="O3846" s="17"/>
      <c r="P3846" s="17"/>
    </row>
    <row r="3847" spans="1:16" x14ac:dyDescent="0.3">
      <c r="A3847" s="17"/>
      <c r="B3847" s="17"/>
      <c r="C3847" s="17"/>
      <c r="D3847" s="17"/>
      <c r="E3847" s="17"/>
      <c r="F3847" s="17"/>
      <c r="G3847" s="17"/>
      <c r="H3847" s="17"/>
      <c r="I3847" s="17"/>
      <c r="J3847" s="17"/>
      <c r="K3847" s="17"/>
      <c r="L3847" s="17"/>
      <c r="M3847" s="17"/>
      <c r="N3847" s="17"/>
      <c r="O3847" s="17"/>
      <c r="P3847" s="17"/>
    </row>
    <row r="3848" spans="1:16" x14ac:dyDescent="0.3">
      <c r="A3848" s="17"/>
      <c r="B3848" s="17"/>
      <c r="C3848" s="17"/>
      <c r="D3848" s="17"/>
      <c r="E3848" s="17"/>
      <c r="F3848" s="17"/>
      <c r="G3848" s="17"/>
      <c r="H3848" s="17"/>
      <c r="I3848" s="17"/>
      <c r="J3848" s="17"/>
      <c r="K3848" s="17"/>
      <c r="L3848" s="17"/>
      <c r="M3848" s="17"/>
      <c r="N3848" s="17"/>
      <c r="O3848" s="17"/>
      <c r="P3848" s="17"/>
    </row>
    <row r="3849" spans="1:16" x14ac:dyDescent="0.3">
      <c r="A3849" s="17"/>
      <c r="B3849" s="17"/>
      <c r="C3849" s="17"/>
      <c r="D3849" s="17"/>
      <c r="E3849" s="17"/>
      <c r="F3849" s="17"/>
      <c r="G3849" s="17"/>
      <c r="H3849" s="17"/>
      <c r="I3849" s="17"/>
      <c r="J3849" s="17"/>
      <c r="K3849" s="17"/>
      <c r="L3849" s="17"/>
      <c r="M3849" s="17"/>
      <c r="N3849" s="17"/>
      <c r="O3849" s="17"/>
      <c r="P3849" s="17"/>
    </row>
    <row r="3850" spans="1:16" x14ac:dyDescent="0.3">
      <c r="A3850" s="17"/>
      <c r="B3850" s="17"/>
      <c r="C3850" s="17"/>
      <c r="D3850" s="17"/>
      <c r="E3850" s="17"/>
      <c r="F3850" s="17"/>
      <c r="G3850" s="17"/>
      <c r="H3850" s="17"/>
      <c r="I3850" s="17"/>
      <c r="J3850" s="17"/>
      <c r="K3850" s="17"/>
      <c r="L3850" s="17"/>
      <c r="M3850" s="17"/>
      <c r="N3850" s="17"/>
      <c r="O3850" s="17"/>
      <c r="P3850" s="17"/>
    </row>
    <row r="3851" spans="1:16" x14ac:dyDescent="0.3">
      <c r="A3851" s="17"/>
      <c r="B3851" s="17"/>
      <c r="C3851" s="17"/>
      <c r="D3851" s="17"/>
      <c r="E3851" s="17"/>
      <c r="F3851" s="17"/>
      <c r="G3851" s="17"/>
      <c r="H3851" s="17"/>
      <c r="I3851" s="17"/>
      <c r="J3851" s="17"/>
      <c r="K3851" s="17"/>
      <c r="L3851" s="17"/>
      <c r="M3851" s="17"/>
      <c r="N3851" s="17"/>
      <c r="O3851" s="17"/>
      <c r="P3851" s="17"/>
    </row>
    <row r="3852" spans="1:16" x14ac:dyDescent="0.3">
      <c r="A3852" s="17"/>
      <c r="B3852" s="17"/>
      <c r="C3852" s="17"/>
      <c r="D3852" s="17"/>
      <c r="E3852" s="17"/>
      <c r="F3852" s="17"/>
      <c r="G3852" s="17"/>
      <c r="H3852" s="17"/>
      <c r="I3852" s="17"/>
      <c r="J3852" s="17"/>
      <c r="K3852" s="17"/>
      <c r="L3852" s="17"/>
      <c r="M3852" s="17"/>
      <c r="N3852" s="17"/>
      <c r="O3852" s="17"/>
      <c r="P3852" s="17"/>
    </row>
    <row r="3853" spans="1:16" x14ac:dyDescent="0.3">
      <c r="A3853" s="17"/>
      <c r="B3853" s="17"/>
      <c r="C3853" s="17"/>
      <c r="D3853" s="17"/>
      <c r="E3853" s="17"/>
      <c r="F3853" s="17"/>
      <c r="G3853" s="17"/>
      <c r="H3853" s="17"/>
      <c r="I3853" s="17"/>
      <c r="J3853" s="17"/>
      <c r="K3853" s="17"/>
      <c r="L3853" s="17"/>
      <c r="M3853" s="17"/>
      <c r="N3853" s="17"/>
      <c r="O3853" s="17"/>
      <c r="P3853" s="17"/>
    </row>
    <row r="3854" spans="1:16" x14ac:dyDescent="0.3">
      <c r="A3854" s="17"/>
      <c r="B3854" s="17"/>
      <c r="C3854" s="17"/>
      <c r="D3854" s="17"/>
      <c r="E3854" s="17"/>
      <c r="F3854" s="17"/>
      <c r="G3854" s="17"/>
      <c r="H3854" s="17"/>
      <c r="I3854" s="17"/>
      <c r="J3854" s="17"/>
      <c r="K3854" s="17"/>
      <c r="L3854" s="17"/>
      <c r="M3854" s="17"/>
      <c r="N3854" s="17"/>
      <c r="O3854" s="17"/>
      <c r="P3854" s="17"/>
    </row>
    <row r="3855" spans="1:16" x14ac:dyDescent="0.3">
      <c r="A3855" s="17"/>
      <c r="B3855" s="17"/>
      <c r="C3855" s="17"/>
      <c r="D3855" s="17"/>
      <c r="E3855" s="17"/>
      <c r="F3855" s="17"/>
      <c r="G3855" s="17"/>
      <c r="H3855" s="17"/>
      <c r="I3855" s="17"/>
      <c r="J3855" s="17"/>
      <c r="K3855" s="17"/>
      <c r="L3855" s="17"/>
      <c r="M3855" s="17"/>
      <c r="N3855" s="17"/>
      <c r="O3855" s="17"/>
      <c r="P3855" s="17"/>
    </row>
    <row r="3856" spans="1:16" x14ac:dyDescent="0.3">
      <c r="A3856" s="17"/>
      <c r="B3856" s="17"/>
      <c r="C3856" s="17"/>
      <c r="D3856" s="17"/>
      <c r="E3856" s="17"/>
      <c r="F3856" s="17"/>
      <c r="G3856" s="17"/>
      <c r="H3856" s="17"/>
      <c r="I3856" s="17"/>
      <c r="J3856" s="17"/>
      <c r="K3856" s="17"/>
      <c r="L3856" s="17"/>
      <c r="M3856" s="17"/>
      <c r="N3856" s="17"/>
      <c r="O3856" s="17"/>
      <c r="P3856" s="17"/>
    </row>
    <row r="3857" spans="1:16" x14ac:dyDescent="0.3">
      <c r="A3857" s="17"/>
      <c r="B3857" s="17"/>
      <c r="C3857" s="17"/>
      <c r="D3857" s="17"/>
      <c r="E3857" s="17"/>
      <c r="F3857" s="17"/>
      <c r="G3857" s="17"/>
      <c r="H3857" s="17"/>
      <c r="I3857" s="17"/>
      <c r="J3857" s="17"/>
      <c r="K3857" s="17"/>
      <c r="L3857" s="17"/>
      <c r="M3857" s="17"/>
      <c r="N3857" s="17"/>
      <c r="O3857" s="17"/>
      <c r="P3857" s="17"/>
    </row>
    <row r="3858" spans="1:16" x14ac:dyDescent="0.3">
      <c r="A3858" s="17"/>
      <c r="B3858" s="17"/>
      <c r="C3858" s="17"/>
      <c r="D3858" s="17"/>
      <c r="E3858" s="17"/>
      <c r="F3858" s="17"/>
      <c r="G3858" s="17"/>
      <c r="H3858" s="17"/>
      <c r="I3858" s="17"/>
      <c r="J3858" s="17"/>
      <c r="K3858" s="17"/>
      <c r="L3858" s="17"/>
      <c r="M3858" s="17"/>
      <c r="N3858" s="17"/>
      <c r="O3858" s="17"/>
      <c r="P3858" s="17"/>
    </row>
    <row r="3859" spans="1:16" x14ac:dyDescent="0.3">
      <c r="A3859" s="17"/>
      <c r="B3859" s="17"/>
      <c r="C3859" s="17"/>
      <c r="D3859" s="17"/>
      <c r="E3859" s="17"/>
      <c r="F3859" s="17"/>
      <c r="G3859" s="17"/>
      <c r="H3859" s="17"/>
      <c r="I3859" s="17"/>
      <c r="J3859" s="17"/>
      <c r="K3859" s="17"/>
      <c r="L3859" s="17"/>
      <c r="M3859" s="17"/>
      <c r="N3859" s="17"/>
      <c r="O3859" s="17"/>
      <c r="P3859" s="17"/>
    </row>
    <row r="3860" spans="1:16" x14ac:dyDescent="0.3">
      <c r="A3860" s="17"/>
      <c r="B3860" s="17"/>
      <c r="C3860" s="17"/>
      <c r="D3860" s="17"/>
      <c r="E3860" s="17"/>
      <c r="F3860" s="17"/>
      <c r="G3860" s="17"/>
      <c r="H3860" s="17"/>
      <c r="I3860" s="17"/>
      <c r="J3860" s="17"/>
      <c r="K3860" s="17"/>
      <c r="L3860" s="17"/>
      <c r="M3860" s="17"/>
      <c r="N3860" s="17"/>
      <c r="O3860" s="17"/>
      <c r="P3860" s="17"/>
    </row>
    <row r="3861" spans="1:16" x14ac:dyDescent="0.3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  <c r="M3861" s="17"/>
      <c r="N3861" s="17"/>
      <c r="O3861" s="17"/>
      <c r="P3861" s="17"/>
    </row>
    <row r="3862" spans="1:16" x14ac:dyDescent="0.3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7"/>
      <c r="N3862" s="17"/>
      <c r="O3862" s="17"/>
      <c r="P3862" s="17"/>
    </row>
    <row r="3863" spans="1:16" x14ac:dyDescent="0.3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7"/>
      <c r="N3863" s="17"/>
      <c r="O3863" s="17"/>
      <c r="P3863" s="17"/>
    </row>
    <row r="3864" spans="1:16" x14ac:dyDescent="0.3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  <c r="M3864" s="17"/>
      <c r="N3864" s="17"/>
      <c r="O3864" s="17"/>
      <c r="P3864" s="17"/>
    </row>
    <row r="3865" spans="1:16" x14ac:dyDescent="0.3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  <c r="M3865" s="17"/>
      <c r="N3865" s="17"/>
      <c r="O3865" s="17"/>
      <c r="P3865" s="17"/>
    </row>
    <row r="3866" spans="1:16" x14ac:dyDescent="0.3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  <c r="M3866" s="17"/>
      <c r="N3866" s="17"/>
      <c r="O3866" s="17"/>
      <c r="P3866" s="17"/>
    </row>
    <row r="3867" spans="1:16" x14ac:dyDescent="0.3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  <c r="M3867" s="17"/>
      <c r="N3867" s="17"/>
      <c r="O3867" s="17"/>
      <c r="P3867" s="17"/>
    </row>
    <row r="3868" spans="1:16" x14ac:dyDescent="0.3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  <c r="M3868" s="17"/>
      <c r="N3868" s="17"/>
      <c r="O3868" s="17"/>
      <c r="P3868" s="17"/>
    </row>
    <row r="3869" spans="1:16" x14ac:dyDescent="0.3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  <c r="M3869" s="17"/>
      <c r="N3869" s="17"/>
      <c r="O3869" s="17"/>
      <c r="P3869" s="17"/>
    </row>
    <row r="3870" spans="1:16" x14ac:dyDescent="0.3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  <c r="M3870" s="17"/>
      <c r="N3870" s="17"/>
      <c r="O3870" s="17"/>
      <c r="P3870" s="17"/>
    </row>
    <row r="3871" spans="1:16" x14ac:dyDescent="0.3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  <c r="M3871" s="17"/>
      <c r="N3871" s="17"/>
      <c r="O3871" s="17"/>
      <c r="P3871" s="17"/>
    </row>
    <row r="3872" spans="1:16" x14ac:dyDescent="0.3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  <c r="M3872" s="17"/>
      <c r="N3872" s="17"/>
      <c r="O3872" s="17"/>
      <c r="P3872" s="17"/>
    </row>
    <row r="3873" spans="1:16" x14ac:dyDescent="0.3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  <c r="M3873" s="17"/>
      <c r="N3873" s="17"/>
      <c r="O3873" s="17"/>
      <c r="P3873" s="17"/>
    </row>
    <row r="3874" spans="1:16" x14ac:dyDescent="0.3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  <c r="M3874" s="17"/>
      <c r="N3874" s="17"/>
      <c r="O3874" s="17"/>
      <c r="P3874" s="17"/>
    </row>
    <row r="3875" spans="1:16" x14ac:dyDescent="0.3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  <c r="M3875" s="17"/>
      <c r="N3875" s="17"/>
      <c r="O3875" s="17"/>
      <c r="P3875" s="17"/>
    </row>
    <row r="3876" spans="1:16" x14ac:dyDescent="0.3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  <c r="M3876" s="17"/>
      <c r="N3876" s="17"/>
      <c r="O3876" s="17"/>
      <c r="P3876" s="17"/>
    </row>
    <row r="3877" spans="1:16" x14ac:dyDescent="0.3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  <c r="M3877" s="17"/>
      <c r="N3877" s="17"/>
      <c r="O3877" s="17"/>
      <c r="P3877" s="17"/>
    </row>
    <row r="3878" spans="1:16" x14ac:dyDescent="0.3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  <c r="M3878" s="17"/>
      <c r="N3878" s="17"/>
      <c r="O3878" s="17"/>
      <c r="P3878" s="17"/>
    </row>
    <row r="3879" spans="1:16" x14ac:dyDescent="0.3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  <c r="M3879" s="17"/>
      <c r="N3879" s="17"/>
      <c r="O3879" s="17"/>
      <c r="P3879" s="17"/>
    </row>
    <row r="3880" spans="1:16" x14ac:dyDescent="0.3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  <c r="M3880" s="17"/>
      <c r="N3880" s="17"/>
      <c r="O3880" s="17"/>
      <c r="P3880" s="17"/>
    </row>
    <row r="3881" spans="1:16" x14ac:dyDescent="0.3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  <c r="M3881" s="17"/>
      <c r="N3881" s="17"/>
      <c r="O3881" s="17"/>
      <c r="P3881" s="17"/>
    </row>
    <row r="3882" spans="1:16" x14ac:dyDescent="0.3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  <c r="M3882" s="17"/>
      <c r="N3882" s="17"/>
      <c r="O3882" s="17"/>
      <c r="P3882" s="17"/>
    </row>
    <row r="3883" spans="1:16" x14ac:dyDescent="0.3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  <c r="M3883" s="17"/>
      <c r="N3883" s="17"/>
      <c r="O3883" s="17"/>
      <c r="P3883" s="17"/>
    </row>
    <row r="3884" spans="1:16" x14ac:dyDescent="0.3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  <c r="M3884" s="17"/>
      <c r="N3884" s="17"/>
      <c r="O3884" s="17"/>
      <c r="P3884" s="17"/>
    </row>
    <row r="3885" spans="1:16" x14ac:dyDescent="0.3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7"/>
      <c r="N3885" s="17"/>
      <c r="O3885" s="17"/>
      <c r="P3885" s="17"/>
    </row>
    <row r="3886" spans="1:16" x14ac:dyDescent="0.3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7"/>
      <c r="N3886" s="17"/>
      <c r="O3886" s="17"/>
      <c r="P3886" s="17"/>
    </row>
    <row r="3887" spans="1:16" x14ac:dyDescent="0.3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  <c r="M3887" s="17"/>
      <c r="N3887" s="17"/>
      <c r="O3887" s="17"/>
      <c r="P3887" s="17"/>
    </row>
    <row r="3888" spans="1:16" x14ac:dyDescent="0.3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  <c r="M3888" s="17"/>
      <c r="N3888" s="17"/>
      <c r="O3888" s="17"/>
      <c r="P3888" s="17"/>
    </row>
    <row r="3889" spans="1:16" x14ac:dyDescent="0.3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  <c r="M3889" s="17"/>
      <c r="N3889" s="17"/>
      <c r="O3889" s="17"/>
      <c r="P3889" s="17"/>
    </row>
    <row r="3890" spans="1:16" x14ac:dyDescent="0.3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  <c r="M3890" s="17"/>
      <c r="N3890" s="17"/>
      <c r="O3890" s="17"/>
      <c r="P3890" s="17"/>
    </row>
    <row r="3891" spans="1:16" x14ac:dyDescent="0.3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  <c r="M3891" s="17"/>
      <c r="N3891" s="17"/>
      <c r="O3891" s="17"/>
      <c r="P3891" s="17"/>
    </row>
    <row r="3892" spans="1:16" x14ac:dyDescent="0.3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  <c r="M3892" s="17"/>
      <c r="N3892" s="17"/>
      <c r="O3892" s="17"/>
      <c r="P3892" s="17"/>
    </row>
    <row r="3893" spans="1:16" x14ac:dyDescent="0.3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  <c r="M3893" s="17"/>
      <c r="N3893" s="17"/>
      <c r="O3893" s="17"/>
      <c r="P3893" s="17"/>
    </row>
    <row r="3894" spans="1:16" x14ac:dyDescent="0.3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  <c r="M3894" s="17"/>
      <c r="N3894" s="17"/>
      <c r="O3894" s="17"/>
      <c r="P3894" s="17"/>
    </row>
    <row r="3895" spans="1:16" x14ac:dyDescent="0.3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  <c r="M3895" s="17"/>
      <c r="N3895" s="17"/>
      <c r="O3895" s="17"/>
      <c r="P3895" s="17"/>
    </row>
    <row r="3896" spans="1:16" x14ac:dyDescent="0.3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  <c r="M3896" s="17"/>
      <c r="N3896" s="17"/>
      <c r="O3896" s="17"/>
      <c r="P3896" s="17"/>
    </row>
    <row r="3897" spans="1:16" x14ac:dyDescent="0.3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  <c r="M3897" s="17"/>
      <c r="N3897" s="17"/>
      <c r="O3897" s="17"/>
      <c r="P3897" s="17"/>
    </row>
    <row r="3898" spans="1:16" x14ac:dyDescent="0.3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  <c r="M3898" s="17"/>
      <c r="N3898" s="17"/>
      <c r="O3898" s="17"/>
      <c r="P3898" s="17"/>
    </row>
    <row r="3899" spans="1:16" x14ac:dyDescent="0.3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  <c r="M3899" s="17"/>
      <c r="N3899" s="17"/>
      <c r="O3899" s="17"/>
      <c r="P3899" s="17"/>
    </row>
    <row r="3900" spans="1:16" x14ac:dyDescent="0.3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  <c r="M3900" s="17"/>
      <c r="N3900" s="17"/>
      <c r="O3900" s="17"/>
      <c r="P3900" s="17"/>
    </row>
    <row r="3901" spans="1:16" x14ac:dyDescent="0.3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  <c r="M3901" s="17"/>
      <c r="N3901" s="17"/>
      <c r="O3901" s="17"/>
      <c r="P3901" s="17"/>
    </row>
    <row r="3902" spans="1:16" x14ac:dyDescent="0.3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  <c r="M3902" s="17"/>
      <c r="N3902" s="17"/>
      <c r="O3902" s="17"/>
      <c r="P3902" s="17"/>
    </row>
    <row r="3903" spans="1:16" x14ac:dyDescent="0.3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  <c r="M3903" s="17"/>
      <c r="N3903" s="17"/>
      <c r="O3903" s="17"/>
      <c r="P3903" s="17"/>
    </row>
    <row r="3904" spans="1:16" x14ac:dyDescent="0.3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  <c r="M3904" s="17"/>
      <c r="N3904" s="17"/>
      <c r="O3904" s="17"/>
      <c r="P3904" s="17"/>
    </row>
    <row r="3905" spans="1:16" x14ac:dyDescent="0.3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  <c r="M3905" s="17"/>
      <c r="N3905" s="17"/>
      <c r="O3905" s="17"/>
      <c r="P3905" s="17"/>
    </row>
    <row r="3906" spans="1:16" x14ac:dyDescent="0.3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  <c r="M3906" s="17"/>
      <c r="N3906" s="17"/>
      <c r="O3906" s="17"/>
      <c r="P3906" s="17"/>
    </row>
    <row r="3907" spans="1:16" x14ac:dyDescent="0.3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  <c r="M3907" s="17"/>
      <c r="N3907" s="17"/>
      <c r="O3907" s="17"/>
      <c r="P3907" s="17"/>
    </row>
    <row r="3908" spans="1:16" x14ac:dyDescent="0.3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  <c r="M3908" s="17"/>
      <c r="N3908" s="17"/>
      <c r="O3908" s="17"/>
      <c r="P3908" s="17"/>
    </row>
    <row r="3909" spans="1:16" x14ac:dyDescent="0.3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  <c r="M3909" s="17"/>
      <c r="N3909" s="17"/>
      <c r="O3909" s="17"/>
      <c r="P3909" s="17"/>
    </row>
    <row r="3910" spans="1:16" x14ac:dyDescent="0.3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7"/>
      <c r="N3910" s="17"/>
      <c r="O3910" s="17"/>
      <c r="P3910" s="17"/>
    </row>
    <row r="3911" spans="1:16" x14ac:dyDescent="0.3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  <c r="M3911" s="17"/>
      <c r="N3911" s="17"/>
      <c r="O3911" s="17"/>
      <c r="P3911" s="17"/>
    </row>
    <row r="3912" spans="1:16" x14ac:dyDescent="0.3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  <c r="M3912" s="17"/>
      <c r="N3912" s="17"/>
      <c r="O3912" s="17"/>
      <c r="P3912" s="17"/>
    </row>
    <row r="3913" spans="1:16" x14ac:dyDescent="0.3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  <c r="M3913" s="17"/>
      <c r="N3913" s="17"/>
      <c r="O3913" s="17"/>
      <c r="P3913" s="17"/>
    </row>
    <row r="3914" spans="1:16" x14ac:dyDescent="0.3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  <c r="M3914" s="17"/>
      <c r="N3914" s="17"/>
      <c r="O3914" s="17"/>
      <c r="P3914" s="17"/>
    </row>
    <row r="3915" spans="1:16" x14ac:dyDescent="0.3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  <c r="M3915" s="17"/>
      <c r="N3915" s="17"/>
      <c r="O3915" s="17"/>
      <c r="P3915" s="17"/>
    </row>
    <row r="3916" spans="1:16" x14ac:dyDescent="0.3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7"/>
      <c r="N3916" s="17"/>
      <c r="O3916" s="17"/>
      <c r="P3916" s="17"/>
    </row>
    <row r="3917" spans="1:16" x14ac:dyDescent="0.3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7"/>
      <c r="N3917" s="17"/>
      <c r="O3917" s="17"/>
      <c r="P3917" s="17"/>
    </row>
    <row r="3918" spans="1:16" x14ac:dyDescent="0.3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  <c r="M3918" s="17"/>
      <c r="N3918" s="17"/>
      <c r="O3918" s="17"/>
      <c r="P3918" s="17"/>
    </row>
    <row r="3919" spans="1:16" x14ac:dyDescent="0.3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7"/>
      <c r="N3919" s="17"/>
      <c r="O3919" s="17"/>
      <c r="P3919" s="17"/>
    </row>
    <row r="3920" spans="1:16" x14ac:dyDescent="0.3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  <c r="M3920" s="17"/>
      <c r="N3920" s="17"/>
      <c r="O3920" s="17"/>
      <c r="P3920" s="17"/>
    </row>
    <row r="3921" spans="1:16" x14ac:dyDescent="0.3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  <c r="M3921" s="17"/>
      <c r="N3921" s="17"/>
      <c r="O3921" s="17"/>
      <c r="P3921" s="17"/>
    </row>
    <row r="3922" spans="1:16" x14ac:dyDescent="0.3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  <c r="M3922" s="17"/>
      <c r="N3922" s="17"/>
      <c r="O3922" s="17"/>
      <c r="P3922" s="17"/>
    </row>
    <row r="3923" spans="1:16" x14ac:dyDescent="0.3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  <c r="M3923" s="17"/>
      <c r="N3923" s="17"/>
      <c r="O3923" s="17"/>
      <c r="P3923" s="17"/>
    </row>
    <row r="3924" spans="1:16" x14ac:dyDescent="0.3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  <c r="M3924" s="17"/>
      <c r="N3924" s="17"/>
      <c r="O3924" s="17"/>
      <c r="P3924" s="17"/>
    </row>
    <row r="3925" spans="1:16" x14ac:dyDescent="0.3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  <c r="M3925" s="17"/>
      <c r="N3925" s="17"/>
      <c r="O3925" s="17"/>
      <c r="P3925" s="17"/>
    </row>
    <row r="3926" spans="1:16" x14ac:dyDescent="0.3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  <c r="M3926" s="17"/>
      <c r="N3926" s="17"/>
      <c r="O3926" s="17"/>
      <c r="P3926" s="17"/>
    </row>
    <row r="3927" spans="1:16" x14ac:dyDescent="0.3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  <c r="M3927" s="17"/>
      <c r="N3927" s="17"/>
      <c r="O3927" s="17"/>
      <c r="P3927" s="17"/>
    </row>
    <row r="3928" spans="1:16" x14ac:dyDescent="0.3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  <c r="M3928" s="17"/>
      <c r="N3928" s="17"/>
      <c r="O3928" s="17"/>
      <c r="P3928" s="17"/>
    </row>
    <row r="3929" spans="1:16" x14ac:dyDescent="0.3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  <c r="M3929" s="17"/>
      <c r="N3929" s="17"/>
      <c r="O3929" s="17"/>
      <c r="P3929" s="17"/>
    </row>
    <row r="3930" spans="1:16" x14ac:dyDescent="0.3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  <c r="M3930" s="17"/>
      <c r="N3930" s="17"/>
      <c r="O3930" s="17"/>
      <c r="P3930" s="17"/>
    </row>
    <row r="3931" spans="1:16" x14ac:dyDescent="0.3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  <c r="M3931" s="17"/>
      <c r="N3931" s="17"/>
      <c r="O3931" s="17"/>
      <c r="P3931" s="17"/>
    </row>
    <row r="3932" spans="1:16" x14ac:dyDescent="0.3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  <c r="M3932" s="17"/>
      <c r="N3932" s="17"/>
      <c r="O3932" s="17"/>
      <c r="P3932" s="17"/>
    </row>
    <row r="3933" spans="1:16" x14ac:dyDescent="0.3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  <c r="M3933" s="17"/>
      <c r="N3933" s="17"/>
      <c r="O3933" s="17"/>
      <c r="P3933" s="17"/>
    </row>
    <row r="3934" spans="1:16" x14ac:dyDescent="0.3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  <c r="M3934" s="17"/>
      <c r="N3934" s="17"/>
      <c r="O3934" s="17"/>
      <c r="P3934" s="17"/>
    </row>
    <row r="3935" spans="1:16" x14ac:dyDescent="0.3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  <c r="M3935" s="17"/>
      <c r="N3935" s="17"/>
      <c r="O3935" s="17"/>
      <c r="P3935" s="17"/>
    </row>
    <row r="3936" spans="1:16" x14ac:dyDescent="0.3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  <c r="M3936" s="17"/>
      <c r="N3936" s="17"/>
      <c r="O3936" s="17"/>
      <c r="P3936" s="17"/>
    </row>
    <row r="3937" spans="1:16" x14ac:dyDescent="0.3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  <c r="M3937" s="17"/>
      <c r="N3937" s="17"/>
      <c r="O3937" s="17"/>
      <c r="P3937" s="17"/>
    </row>
    <row r="3938" spans="1:16" x14ac:dyDescent="0.3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  <c r="M3938" s="17"/>
      <c r="N3938" s="17"/>
      <c r="O3938" s="17"/>
      <c r="P3938" s="17"/>
    </row>
    <row r="3939" spans="1:16" x14ac:dyDescent="0.3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  <c r="M3939" s="17"/>
      <c r="N3939" s="17"/>
      <c r="O3939" s="17"/>
      <c r="P3939" s="17"/>
    </row>
    <row r="3940" spans="1:16" x14ac:dyDescent="0.3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  <c r="M3940" s="17"/>
      <c r="N3940" s="17"/>
      <c r="O3940" s="17"/>
      <c r="P3940" s="17"/>
    </row>
    <row r="3941" spans="1:16" x14ac:dyDescent="0.3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7"/>
      <c r="N3941" s="17"/>
      <c r="O3941" s="17"/>
      <c r="P3941" s="17"/>
    </row>
    <row r="3942" spans="1:16" x14ac:dyDescent="0.3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  <c r="M3942" s="17"/>
      <c r="N3942" s="17"/>
      <c r="O3942" s="17"/>
      <c r="P3942" s="17"/>
    </row>
    <row r="3943" spans="1:16" x14ac:dyDescent="0.3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  <c r="M3943" s="17"/>
      <c r="N3943" s="17"/>
      <c r="O3943" s="17"/>
      <c r="P3943" s="17"/>
    </row>
    <row r="3944" spans="1:16" x14ac:dyDescent="0.3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  <c r="M3944" s="17"/>
      <c r="N3944" s="17"/>
      <c r="O3944" s="17"/>
      <c r="P3944" s="17"/>
    </row>
    <row r="3945" spans="1:16" x14ac:dyDescent="0.3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  <c r="M3945" s="17"/>
      <c r="N3945" s="17"/>
      <c r="O3945" s="17"/>
      <c r="P3945" s="17"/>
    </row>
    <row r="3946" spans="1:16" x14ac:dyDescent="0.3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  <c r="M3946" s="17"/>
      <c r="N3946" s="17"/>
      <c r="O3946" s="17"/>
      <c r="P3946" s="17"/>
    </row>
    <row r="3947" spans="1:16" x14ac:dyDescent="0.3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  <c r="M3947" s="17"/>
      <c r="N3947" s="17"/>
      <c r="O3947" s="17"/>
      <c r="P3947" s="17"/>
    </row>
    <row r="3948" spans="1:16" x14ac:dyDescent="0.3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  <c r="M3948" s="17"/>
      <c r="N3948" s="17"/>
      <c r="O3948" s="17"/>
      <c r="P3948" s="17"/>
    </row>
    <row r="3949" spans="1:16" x14ac:dyDescent="0.3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  <c r="M3949" s="17"/>
      <c r="N3949" s="17"/>
      <c r="O3949" s="17"/>
      <c r="P3949" s="17"/>
    </row>
    <row r="3950" spans="1:16" x14ac:dyDescent="0.3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  <c r="M3950" s="17"/>
      <c r="N3950" s="17"/>
      <c r="O3950" s="17"/>
      <c r="P3950" s="17"/>
    </row>
    <row r="3951" spans="1:16" x14ac:dyDescent="0.3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  <c r="M3951" s="17"/>
      <c r="N3951" s="17"/>
      <c r="O3951" s="17"/>
      <c r="P3951" s="17"/>
    </row>
    <row r="3952" spans="1:16" x14ac:dyDescent="0.3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  <c r="M3952" s="17"/>
      <c r="N3952" s="17"/>
      <c r="O3952" s="17"/>
      <c r="P3952" s="17"/>
    </row>
    <row r="3953" spans="1:16" x14ac:dyDescent="0.3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  <c r="M3953" s="17"/>
      <c r="N3953" s="17"/>
      <c r="O3953" s="17"/>
      <c r="P3953" s="17"/>
    </row>
    <row r="3954" spans="1:16" x14ac:dyDescent="0.3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  <c r="M3954" s="17"/>
      <c r="N3954" s="17"/>
      <c r="O3954" s="17"/>
      <c r="P3954" s="17"/>
    </row>
    <row r="3955" spans="1:16" x14ac:dyDescent="0.3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  <c r="M3955" s="17"/>
      <c r="N3955" s="17"/>
      <c r="O3955" s="17"/>
      <c r="P3955" s="17"/>
    </row>
    <row r="3956" spans="1:16" x14ac:dyDescent="0.3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  <c r="M3956" s="17"/>
      <c r="N3956" s="17"/>
      <c r="O3956" s="17"/>
      <c r="P3956" s="17"/>
    </row>
    <row r="3957" spans="1:16" x14ac:dyDescent="0.3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  <c r="M3957" s="17"/>
      <c r="N3957" s="17"/>
      <c r="O3957" s="17"/>
      <c r="P3957" s="17"/>
    </row>
    <row r="3958" spans="1:16" x14ac:dyDescent="0.3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  <c r="M3958" s="17"/>
      <c r="N3958" s="17"/>
      <c r="O3958" s="17"/>
      <c r="P3958" s="17"/>
    </row>
    <row r="3959" spans="1:16" x14ac:dyDescent="0.3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  <c r="M3959" s="17"/>
      <c r="N3959" s="17"/>
      <c r="O3959" s="17"/>
      <c r="P3959" s="17"/>
    </row>
    <row r="3960" spans="1:16" x14ac:dyDescent="0.3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  <c r="M3960" s="17"/>
      <c r="N3960" s="17"/>
      <c r="O3960" s="17"/>
      <c r="P3960" s="17"/>
    </row>
    <row r="3961" spans="1:16" x14ac:dyDescent="0.3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  <c r="M3961" s="17"/>
      <c r="N3961" s="17"/>
      <c r="O3961" s="17"/>
      <c r="P3961" s="17"/>
    </row>
    <row r="3962" spans="1:16" x14ac:dyDescent="0.3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  <c r="M3962" s="17"/>
      <c r="N3962" s="17"/>
      <c r="O3962" s="17"/>
      <c r="P3962" s="17"/>
    </row>
    <row r="3963" spans="1:16" x14ac:dyDescent="0.3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7"/>
      <c r="N3963" s="17"/>
      <c r="O3963" s="17"/>
      <c r="P3963" s="17"/>
    </row>
    <row r="3964" spans="1:16" x14ac:dyDescent="0.3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  <c r="M3964" s="17"/>
      <c r="N3964" s="17"/>
      <c r="O3964" s="17"/>
      <c r="P3964" s="17"/>
    </row>
    <row r="3965" spans="1:16" x14ac:dyDescent="0.3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  <c r="M3965" s="17"/>
      <c r="N3965" s="17"/>
      <c r="O3965" s="17"/>
      <c r="P3965" s="17"/>
    </row>
    <row r="3966" spans="1:16" x14ac:dyDescent="0.3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  <c r="M3966" s="17"/>
      <c r="N3966" s="17"/>
      <c r="O3966" s="17"/>
      <c r="P3966" s="17"/>
    </row>
    <row r="3967" spans="1:16" x14ac:dyDescent="0.3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  <c r="M3967" s="17"/>
      <c r="N3967" s="17"/>
      <c r="O3967" s="17"/>
      <c r="P3967" s="17"/>
    </row>
    <row r="3968" spans="1:16" x14ac:dyDescent="0.3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  <c r="M3968" s="17"/>
      <c r="N3968" s="17"/>
      <c r="O3968" s="17"/>
      <c r="P3968" s="17"/>
    </row>
    <row r="3969" spans="1:16" x14ac:dyDescent="0.3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  <c r="M3969" s="17"/>
      <c r="N3969" s="17"/>
      <c r="O3969" s="17"/>
      <c r="P3969" s="17"/>
    </row>
    <row r="3970" spans="1:16" x14ac:dyDescent="0.3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7"/>
      <c r="N3970" s="17"/>
      <c r="O3970" s="17"/>
      <c r="P3970" s="17"/>
    </row>
    <row r="3971" spans="1:16" x14ac:dyDescent="0.3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7"/>
      <c r="N3971" s="17"/>
      <c r="O3971" s="17"/>
      <c r="P3971" s="17"/>
    </row>
    <row r="3972" spans="1:16" x14ac:dyDescent="0.3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  <c r="M3972" s="17"/>
      <c r="N3972" s="17"/>
      <c r="O3972" s="17"/>
      <c r="P3972" s="17"/>
    </row>
    <row r="3973" spans="1:16" x14ac:dyDescent="0.3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  <c r="M3973" s="17"/>
      <c r="N3973" s="17"/>
      <c r="O3973" s="17"/>
      <c r="P3973" s="17"/>
    </row>
    <row r="3974" spans="1:16" x14ac:dyDescent="0.3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  <c r="M3974" s="17"/>
      <c r="N3974" s="17"/>
      <c r="O3974" s="17"/>
      <c r="P3974" s="17"/>
    </row>
    <row r="3975" spans="1:16" x14ac:dyDescent="0.3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  <c r="M3975" s="17"/>
      <c r="N3975" s="17"/>
      <c r="O3975" s="17"/>
      <c r="P3975" s="17"/>
    </row>
    <row r="3976" spans="1:16" x14ac:dyDescent="0.3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  <c r="M3976" s="17"/>
      <c r="N3976" s="17"/>
      <c r="O3976" s="17"/>
      <c r="P3976" s="17"/>
    </row>
    <row r="3977" spans="1:16" x14ac:dyDescent="0.3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  <c r="M3977" s="17"/>
      <c r="N3977" s="17"/>
      <c r="O3977" s="17"/>
      <c r="P3977" s="17"/>
    </row>
    <row r="3978" spans="1:16" x14ac:dyDescent="0.3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  <c r="M3978" s="17"/>
      <c r="N3978" s="17"/>
      <c r="O3978" s="17"/>
      <c r="P3978" s="17"/>
    </row>
    <row r="3979" spans="1:16" x14ac:dyDescent="0.3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  <c r="M3979" s="17"/>
      <c r="N3979" s="17"/>
      <c r="O3979" s="17"/>
      <c r="P3979" s="17"/>
    </row>
    <row r="3980" spans="1:16" x14ac:dyDescent="0.3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  <c r="M3980" s="17"/>
      <c r="N3980" s="17"/>
      <c r="O3980" s="17"/>
      <c r="P3980" s="17"/>
    </row>
    <row r="3981" spans="1:16" x14ac:dyDescent="0.3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  <c r="M3981" s="17"/>
      <c r="N3981" s="17"/>
      <c r="O3981" s="17"/>
      <c r="P3981" s="17"/>
    </row>
    <row r="3982" spans="1:16" x14ac:dyDescent="0.3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  <c r="M3982" s="17"/>
      <c r="N3982" s="17"/>
      <c r="O3982" s="17"/>
      <c r="P3982" s="17"/>
    </row>
    <row r="3983" spans="1:16" x14ac:dyDescent="0.3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  <c r="M3983" s="17"/>
      <c r="N3983" s="17"/>
      <c r="O3983" s="17"/>
      <c r="P3983" s="17"/>
    </row>
    <row r="3984" spans="1:16" x14ac:dyDescent="0.3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  <c r="M3984" s="17"/>
      <c r="N3984" s="17"/>
      <c r="O3984" s="17"/>
      <c r="P3984" s="17"/>
    </row>
    <row r="3985" spans="1:16" x14ac:dyDescent="0.3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  <c r="M3985" s="17"/>
      <c r="N3985" s="17"/>
      <c r="O3985" s="17"/>
      <c r="P3985" s="17"/>
    </row>
    <row r="3986" spans="1:16" x14ac:dyDescent="0.3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  <c r="M3986" s="17"/>
      <c r="N3986" s="17"/>
      <c r="O3986" s="17"/>
      <c r="P3986" s="17"/>
    </row>
    <row r="3987" spans="1:16" x14ac:dyDescent="0.3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  <c r="M3987" s="17"/>
      <c r="N3987" s="17"/>
      <c r="O3987" s="17"/>
      <c r="P3987" s="17"/>
    </row>
    <row r="3988" spans="1:16" x14ac:dyDescent="0.3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  <c r="M3988" s="17"/>
      <c r="N3988" s="17"/>
      <c r="O3988" s="17"/>
      <c r="P3988" s="17"/>
    </row>
    <row r="3989" spans="1:16" x14ac:dyDescent="0.3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  <c r="M3989" s="17"/>
      <c r="N3989" s="17"/>
      <c r="O3989" s="17"/>
      <c r="P3989" s="17"/>
    </row>
    <row r="3990" spans="1:16" x14ac:dyDescent="0.3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  <c r="M3990" s="17"/>
      <c r="N3990" s="17"/>
      <c r="O3990" s="17"/>
      <c r="P3990" s="17"/>
    </row>
    <row r="3991" spans="1:16" x14ac:dyDescent="0.3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7"/>
      <c r="N3991" s="17"/>
      <c r="O3991" s="17"/>
      <c r="P3991" s="17"/>
    </row>
    <row r="3992" spans="1:16" x14ac:dyDescent="0.3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  <c r="M3992" s="17"/>
      <c r="N3992" s="17"/>
      <c r="O3992" s="17"/>
      <c r="P3992" s="17"/>
    </row>
    <row r="3993" spans="1:16" x14ac:dyDescent="0.3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  <c r="M3993" s="17"/>
      <c r="N3993" s="17"/>
      <c r="O3993" s="17"/>
      <c r="P3993" s="17"/>
    </row>
    <row r="3994" spans="1:16" x14ac:dyDescent="0.3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  <c r="M3994" s="17"/>
      <c r="N3994" s="17"/>
      <c r="O3994" s="17"/>
      <c r="P3994" s="17"/>
    </row>
    <row r="3995" spans="1:16" x14ac:dyDescent="0.3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  <c r="M3995" s="17"/>
      <c r="N3995" s="17"/>
      <c r="O3995" s="17"/>
      <c r="P3995" s="17"/>
    </row>
    <row r="3996" spans="1:16" x14ac:dyDescent="0.3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  <c r="M3996" s="17"/>
      <c r="N3996" s="17"/>
      <c r="O3996" s="17"/>
      <c r="P3996" s="17"/>
    </row>
    <row r="3997" spans="1:16" x14ac:dyDescent="0.3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  <c r="M3997" s="17"/>
      <c r="N3997" s="17"/>
      <c r="O3997" s="17"/>
      <c r="P3997" s="17"/>
    </row>
    <row r="3998" spans="1:16" x14ac:dyDescent="0.3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  <c r="M3998" s="17"/>
      <c r="N3998" s="17"/>
      <c r="O3998" s="17"/>
      <c r="P3998" s="17"/>
    </row>
    <row r="3999" spans="1:16" x14ac:dyDescent="0.3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  <c r="M3999" s="17"/>
      <c r="N3999" s="17"/>
      <c r="O3999" s="17"/>
      <c r="P3999" s="17"/>
    </row>
    <row r="4000" spans="1:16" x14ac:dyDescent="0.3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  <c r="M4000" s="17"/>
      <c r="N4000" s="17"/>
      <c r="O4000" s="17"/>
      <c r="P4000" s="17"/>
    </row>
    <row r="4001" spans="1:16" x14ac:dyDescent="0.3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  <c r="M4001" s="17"/>
      <c r="N4001" s="17"/>
      <c r="O4001" s="17"/>
      <c r="P4001" s="17"/>
    </row>
    <row r="4002" spans="1:16" x14ac:dyDescent="0.3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  <c r="M4002" s="17"/>
      <c r="N4002" s="17"/>
      <c r="O4002" s="17"/>
      <c r="P4002" s="17"/>
    </row>
    <row r="4003" spans="1:16" x14ac:dyDescent="0.3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  <c r="M4003" s="17"/>
      <c r="N4003" s="17"/>
      <c r="O4003" s="17"/>
      <c r="P4003" s="17"/>
    </row>
    <row r="4004" spans="1:16" x14ac:dyDescent="0.3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  <c r="M4004" s="17"/>
      <c r="N4004" s="17"/>
      <c r="O4004" s="17"/>
      <c r="P4004" s="17"/>
    </row>
    <row r="4005" spans="1:16" x14ac:dyDescent="0.3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  <c r="M4005" s="17"/>
      <c r="N4005" s="17"/>
      <c r="O4005" s="17"/>
      <c r="P4005" s="17"/>
    </row>
    <row r="4006" spans="1:16" x14ac:dyDescent="0.3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  <c r="M4006" s="17"/>
      <c r="N4006" s="17"/>
      <c r="O4006" s="17"/>
      <c r="P4006" s="17"/>
    </row>
    <row r="4007" spans="1:16" x14ac:dyDescent="0.3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  <c r="M4007" s="17"/>
      <c r="N4007" s="17"/>
      <c r="O4007" s="17"/>
      <c r="P4007" s="17"/>
    </row>
    <row r="4008" spans="1:16" x14ac:dyDescent="0.3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  <c r="M4008" s="17"/>
      <c r="N4008" s="17"/>
      <c r="O4008" s="17"/>
      <c r="P4008" s="17"/>
    </row>
    <row r="4009" spans="1:16" x14ac:dyDescent="0.3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  <c r="M4009" s="17"/>
      <c r="N4009" s="17"/>
      <c r="O4009" s="17"/>
      <c r="P4009" s="17"/>
    </row>
    <row r="4010" spans="1:16" x14ac:dyDescent="0.3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  <c r="M4010" s="17"/>
      <c r="N4010" s="17"/>
      <c r="O4010" s="17"/>
      <c r="P4010" s="17"/>
    </row>
    <row r="4011" spans="1:16" x14ac:dyDescent="0.3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  <c r="M4011" s="17"/>
      <c r="N4011" s="17"/>
      <c r="O4011" s="17"/>
      <c r="P4011" s="17"/>
    </row>
    <row r="4012" spans="1:16" x14ac:dyDescent="0.3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  <c r="M4012" s="17"/>
      <c r="N4012" s="17"/>
      <c r="O4012" s="17"/>
      <c r="P4012" s="17"/>
    </row>
    <row r="4013" spans="1:16" x14ac:dyDescent="0.3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  <c r="M4013" s="17"/>
      <c r="N4013" s="17"/>
      <c r="O4013" s="17"/>
      <c r="P4013" s="17"/>
    </row>
    <row r="4014" spans="1:16" x14ac:dyDescent="0.3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  <c r="M4014" s="17"/>
      <c r="N4014" s="17"/>
      <c r="O4014" s="17"/>
      <c r="P4014" s="17"/>
    </row>
    <row r="4015" spans="1:16" x14ac:dyDescent="0.3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  <c r="M4015" s="17"/>
      <c r="N4015" s="17"/>
      <c r="O4015" s="17"/>
      <c r="P4015" s="17"/>
    </row>
    <row r="4016" spans="1:16" x14ac:dyDescent="0.3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7"/>
      <c r="N4016" s="17"/>
      <c r="O4016" s="17"/>
      <c r="P4016" s="17"/>
    </row>
    <row r="4017" spans="1:16" x14ac:dyDescent="0.3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  <c r="M4017" s="17"/>
      <c r="N4017" s="17"/>
      <c r="O4017" s="17"/>
      <c r="P4017" s="17"/>
    </row>
    <row r="4018" spans="1:16" x14ac:dyDescent="0.3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  <c r="M4018" s="17"/>
      <c r="N4018" s="17"/>
      <c r="O4018" s="17"/>
      <c r="P4018" s="17"/>
    </row>
    <row r="4019" spans="1:16" x14ac:dyDescent="0.3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  <c r="M4019" s="17"/>
      <c r="N4019" s="17"/>
      <c r="O4019" s="17"/>
      <c r="P4019" s="17"/>
    </row>
    <row r="4020" spans="1:16" x14ac:dyDescent="0.3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  <c r="M4020" s="17"/>
      <c r="N4020" s="17"/>
      <c r="O4020" s="17"/>
      <c r="P4020" s="17"/>
    </row>
    <row r="4021" spans="1:16" x14ac:dyDescent="0.3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  <c r="M4021" s="17"/>
      <c r="N4021" s="17"/>
      <c r="O4021" s="17"/>
      <c r="P4021" s="17"/>
    </row>
    <row r="4022" spans="1:16" x14ac:dyDescent="0.3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  <c r="M4022" s="17"/>
      <c r="N4022" s="17"/>
      <c r="O4022" s="17"/>
      <c r="P4022" s="17"/>
    </row>
    <row r="4023" spans="1:16" x14ac:dyDescent="0.3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  <c r="M4023" s="17"/>
      <c r="N4023" s="17"/>
      <c r="O4023" s="17"/>
      <c r="P4023" s="17"/>
    </row>
    <row r="4024" spans="1:16" x14ac:dyDescent="0.3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7"/>
      <c r="N4024" s="17"/>
      <c r="O4024" s="17"/>
      <c r="P4024" s="17"/>
    </row>
    <row r="4025" spans="1:16" x14ac:dyDescent="0.3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7"/>
      <c r="N4025" s="17"/>
      <c r="O4025" s="17"/>
      <c r="P4025" s="17"/>
    </row>
    <row r="4026" spans="1:16" x14ac:dyDescent="0.3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  <c r="M4026" s="17"/>
      <c r="N4026" s="17"/>
      <c r="O4026" s="17"/>
      <c r="P4026" s="17"/>
    </row>
    <row r="4027" spans="1:16" x14ac:dyDescent="0.3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  <c r="M4027" s="17"/>
      <c r="N4027" s="17"/>
      <c r="O4027" s="17"/>
      <c r="P4027" s="17"/>
    </row>
    <row r="4028" spans="1:16" x14ac:dyDescent="0.3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  <c r="M4028" s="17"/>
      <c r="N4028" s="17"/>
      <c r="O4028" s="17"/>
      <c r="P4028" s="17"/>
    </row>
    <row r="4029" spans="1:16" x14ac:dyDescent="0.3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  <c r="M4029" s="17"/>
      <c r="N4029" s="17"/>
      <c r="O4029" s="17"/>
      <c r="P4029" s="17"/>
    </row>
    <row r="4030" spans="1:16" x14ac:dyDescent="0.3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  <c r="M4030" s="17"/>
      <c r="N4030" s="17"/>
      <c r="O4030" s="17"/>
      <c r="P4030" s="17"/>
    </row>
    <row r="4031" spans="1:16" x14ac:dyDescent="0.3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  <c r="M4031" s="17"/>
      <c r="N4031" s="17"/>
      <c r="O4031" s="17"/>
      <c r="P4031" s="17"/>
    </row>
    <row r="4032" spans="1:16" x14ac:dyDescent="0.3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  <c r="M4032" s="17"/>
      <c r="N4032" s="17"/>
      <c r="O4032" s="17"/>
      <c r="P4032" s="17"/>
    </row>
    <row r="4033" spans="1:16" x14ac:dyDescent="0.3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  <c r="M4033" s="17"/>
      <c r="N4033" s="17"/>
      <c r="O4033" s="17"/>
      <c r="P4033" s="17"/>
    </row>
    <row r="4034" spans="1:16" x14ac:dyDescent="0.3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  <c r="M4034" s="17"/>
      <c r="N4034" s="17"/>
      <c r="O4034" s="17"/>
      <c r="P4034" s="17"/>
    </row>
    <row r="4035" spans="1:16" x14ac:dyDescent="0.3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  <c r="M4035" s="17"/>
      <c r="N4035" s="17"/>
      <c r="O4035" s="17"/>
      <c r="P4035" s="17"/>
    </row>
    <row r="4036" spans="1:16" x14ac:dyDescent="0.3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  <c r="M4036" s="17"/>
      <c r="N4036" s="17"/>
      <c r="O4036" s="17"/>
      <c r="P4036" s="17"/>
    </row>
    <row r="4037" spans="1:16" x14ac:dyDescent="0.3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  <c r="M4037" s="17"/>
      <c r="N4037" s="17"/>
      <c r="O4037" s="17"/>
      <c r="P4037" s="17"/>
    </row>
    <row r="4038" spans="1:16" x14ac:dyDescent="0.3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  <c r="M4038" s="17"/>
      <c r="N4038" s="17"/>
      <c r="O4038" s="17"/>
      <c r="P4038" s="17"/>
    </row>
    <row r="4039" spans="1:16" x14ac:dyDescent="0.3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  <c r="M4039" s="17"/>
      <c r="N4039" s="17"/>
      <c r="O4039" s="17"/>
      <c r="P4039" s="17"/>
    </row>
    <row r="4040" spans="1:16" x14ac:dyDescent="0.3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  <c r="M4040" s="17"/>
      <c r="N4040" s="17"/>
      <c r="O4040" s="17"/>
      <c r="P4040" s="17"/>
    </row>
    <row r="4041" spans="1:16" x14ac:dyDescent="0.3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  <c r="M4041" s="17"/>
      <c r="N4041" s="17"/>
      <c r="O4041" s="17"/>
      <c r="P4041" s="17"/>
    </row>
    <row r="4042" spans="1:16" x14ac:dyDescent="0.3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  <c r="M4042" s="17"/>
      <c r="N4042" s="17"/>
      <c r="O4042" s="17"/>
      <c r="P4042" s="17"/>
    </row>
    <row r="4043" spans="1:16" x14ac:dyDescent="0.3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  <c r="M4043" s="17"/>
      <c r="N4043" s="17"/>
      <c r="O4043" s="17"/>
      <c r="P4043" s="17"/>
    </row>
    <row r="4044" spans="1:16" x14ac:dyDescent="0.3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  <c r="M4044" s="17"/>
      <c r="N4044" s="17"/>
      <c r="O4044" s="17"/>
      <c r="P4044" s="17"/>
    </row>
    <row r="4045" spans="1:16" x14ac:dyDescent="0.3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  <c r="M4045" s="17"/>
      <c r="N4045" s="17"/>
      <c r="O4045" s="17"/>
      <c r="P4045" s="17"/>
    </row>
    <row r="4046" spans="1:16" x14ac:dyDescent="0.3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  <c r="M4046" s="17"/>
      <c r="N4046" s="17"/>
      <c r="O4046" s="17"/>
      <c r="P4046" s="17"/>
    </row>
    <row r="4047" spans="1:16" x14ac:dyDescent="0.3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  <c r="M4047" s="17"/>
      <c r="N4047" s="17"/>
      <c r="O4047" s="17"/>
      <c r="P4047" s="17"/>
    </row>
    <row r="4048" spans="1:16" x14ac:dyDescent="0.3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  <c r="M4048" s="17"/>
      <c r="N4048" s="17"/>
      <c r="O4048" s="17"/>
      <c r="P4048" s="17"/>
    </row>
    <row r="4049" spans="1:16" x14ac:dyDescent="0.3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  <c r="M4049" s="17"/>
      <c r="N4049" s="17"/>
      <c r="O4049" s="17"/>
      <c r="P4049" s="17"/>
    </row>
    <row r="4050" spans="1:16" x14ac:dyDescent="0.3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  <c r="M4050" s="17"/>
      <c r="N4050" s="17"/>
      <c r="O4050" s="17"/>
      <c r="P4050" s="17"/>
    </row>
    <row r="4051" spans="1:16" x14ac:dyDescent="0.3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  <c r="M4051" s="17"/>
      <c r="N4051" s="17"/>
      <c r="O4051" s="17"/>
      <c r="P4051" s="17"/>
    </row>
    <row r="4052" spans="1:16" x14ac:dyDescent="0.3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  <c r="M4052" s="17"/>
      <c r="N4052" s="17"/>
      <c r="O4052" s="17"/>
      <c r="P4052" s="17"/>
    </row>
    <row r="4053" spans="1:16" x14ac:dyDescent="0.3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  <c r="M4053" s="17"/>
      <c r="N4053" s="17"/>
      <c r="O4053" s="17"/>
      <c r="P4053" s="17"/>
    </row>
    <row r="4054" spans="1:16" x14ac:dyDescent="0.3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  <c r="M4054" s="17"/>
      <c r="N4054" s="17"/>
      <c r="O4054" s="17"/>
      <c r="P4054" s="17"/>
    </row>
    <row r="4055" spans="1:16" x14ac:dyDescent="0.3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  <c r="M4055" s="17"/>
      <c r="N4055" s="17"/>
      <c r="O4055" s="17"/>
      <c r="P4055" s="17"/>
    </row>
    <row r="4056" spans="1:16" x14ac:dyDescent="0.3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  <c r="M4056" s="17"/>
      <c r="N4056" s="17"/>
      <c r="O4056" s="17"/>
      <c r="P4056" s="17"/>
    </row>
    <row r="4057" spans="1:16" x14ac:dyDescent="0.3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  <c r="M4057" s="17"/>
      <c r="N4057" s="17"/>
      <c r="O4057" s="17"/>
      <c r="P4057" s="17"/>
    </row>
    <row r="4058" spans="1:16" x14ac:dyDescent="0.3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  <c r="M4058" s="17"/>
      <c r="N4058" s="17"/>
      <c r="O4058" s="17"/>
      <c r="P4058" s="17"/>
    </row>
    <row r="4059" spans="1:16" x14ac:dyDescent="0.3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  <c r="M4059" s="17"/>
      <c r="N4059" s="17"/>
      <c r="O4059" s="17"/>
      <c r="P4059" s="17"/>
    </row>
    <row r="4060" spans="1:16" x14ac:dyDescent="0.3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  <c r="M4060" s="17"/>
      <c r="N4060" s="17"/>
      <c r="O4060" s="17"/>
      <c r="P4060" s="17"/>
    </row>
    <row r="4061" spans="1:16" x14ac:dyDescent="0.3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  <c r="M4061" s="17"/>
      <c r="N4061" s="17"/>
      <c r="O4061" s="17"/>
      <c r="P4061" s="17"/>
    </row>
    <row r="4062" spans="1:16" x14ac:dyDescent="0.3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7"/>
      <c r="N4062" s="17"/>
      <c r="O4062" s="17"/>
      <c r="P4062" s="17"/>
    </row>
    <row r="4063" spans="1:16" x14ac:dyDescent="0.3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  <c r="M4063" s="17"/>
      <c r="N4063" s="17"/>
      <c r="O4063" s="17"/>
      <c r="P4063" s="17"/>
    </row>
    <row r="4064" spans="1:16" x14ac:dyDescent="0.3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  <c r="M4064" s="17"/>
      <c r="N4064" s="17"/>
      <c r="O4064" s="17"/>
      <c r="P4064" s="17"/>
    </row>
    <row r="4065" spans="1:16" x14ac:dyDescent="0.3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  <c r="M4065" s="17"/>
      <c r="N4065" s="17"/>
      <c r="O4065" s="17"/>
      <c r="P4065" s="17"/>
    </row>
    <row r="4066" spans="1:16" x14ac:dyDescent="0.3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  <c r="M4066" s="17"/>
      <c r="N4066" s="17"/>
      <c r="O4066" s="17"/>
      <c r="P4066" s="17"/>
    </row>
    <row r="4067" spans="1:16" x14ac:dyDescent="0.3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  <c r="M4067" s="17"/>
      <c r="N4067" s="17"/>
      <c r="O4067" s="17"/>
      <c r="P4067" s="17"/>
    </row>
    <row r="4068" spans="1:16" x14ac:dyDescent="0.3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  <c r="M4068" s="17"/>
      <c r="N4068" s="17"/>
      <c r="O4068" s="17"/>
      <c r="P4068" s="17"/>
    </row>
    <row r="4069" spans="1:16" x14ac:dyDescent="0.3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  <c r="M4069" s="17"/>
      <c r="N4069" s="17"/>
      <c r="O4069" s="17"/>
      <c r="P4069" s="17"/>
    </row>
    <row r="4070" spans="1:16" x14ac:dyDescent="0.3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  <c r="M4070" s="17"/>
      <c r="N4070" s="17"/>
      <c r="O4070" s="17"/>
      <c r="P4070" s="17"/>
    </row>
    <row r="4071" spans="1:16" x14ac:dyDescent="0.3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  <c r="M4071" s="17"/>
      <c r="N4071" s="17"/>
      <c r="O4071" s="17"/>
      <c r="P4071" s="17"/>
    </row>
    <row r="4072" spans="1:16" x14ac:dyDescent="0.3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  <c r="M4072" s="17"/>
      <c r="N4072" s="17"/>
      <c r="O4072" s="17"/>
      <c r="P4072" s="17"/>
    </row>
    <row r="4073" spans="1:16" x14ac:dyDescent="0.3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  <c r="M4073" s="17"/>
      <c r="N4073" s="17"/>
      <c r="O4073" s="17"/>
      <c r="P4073" s="17"/>
    </row>
    <row r="4074" spans="1:16" x14ac:dyDescent="0.3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  <c r="M4074" s="17"/>
      <c r="N4074" s="17"/>
      <c r="O4074" s="17"/>
      <c r="P4074" s="17"/>
    </row>
    <row r="4075" spans="1:16" x14ac:dyDescent="0.3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  <c r="M4075" s="17"/>
      <c r="N4075" s="17"/>
      <c r="O4075" s="17"/>
      <c r="P4075" s="17"/>
    </row>
    <row r="4076" spans="1:16" x14ac:dyDescent="0.3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  <c r="M4076" s="17"/>
      <c r="N4076" s="17"/>
      <c r="O4076" s="17"/>
      <c r="P4076" s="17"/>
    </row>
    <row r="4077" spans="1:16" x14ac:dyDescent="0.3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  <c r="M4077" s="17"/>
      <c r="N4077" s="17"/>
      <c r="O4077" s="17"/>
      <c r="P4077" s="17"/>
    </row>
    <row r="4078" spans="1:16" x14ac:dyDescent="0.3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7"/>
      <c r="N4078" s="17"/>
      <c r="O4078" s="17"/>
      <c r="P4078" s="17"/>
    </row>
    <row r="4079" spans="1:16" x14ac:dyDescent="0.3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7"/>
      <c r="N4079" s="17"/>
      <c r="O4079" s="17"/>
      <c r="P4079" s="17"/>
    </row>
    <row r="4080" spans="1:16" x14ac:dyDescent="0.3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  <c r="M4080" s="17"/>
      <c r="N4080" s="17"/>
      <c r="O4080" s="17"/>
      <c r="P4080" s="17"/>
    </row>
    <row r="4081" spans="1:16" x14ac:dyDescent="0.3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  <c r="M4081" s="17"/>
      <c r="N4081" s="17"/>
      <c r="O4081" s="17"/>
      <c r="P4081" s="17"/>
    </row>
    <row r="4082" spans="1:16" x14ac:dyDescent="0.3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  <c r="M4082" s="17"/>
      <c r="N4082" s="17"/>
      <c r="O4082" s="17"/>
      <c r="P4082" s="17"/>
    </row>
    <row r="4083" spans="1:16" x14ac:dyDescent="0.3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  <c r="M4083" s="17"/>
      <c r="N4083" s="17"/>
      <c r="O4083" s="17"/>
      <c r="P4083" s="17"/>
    </row>
    <row r="4084" spans="1:16" x14ac:dyDescent="0.3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  <c r="M4084" s="17"/>
      <c r="N4084" s="17"/>
      <c r="O4084" s="17"/>
      <c r="P4084" s="17"/>
    </row>
    <row r="4085" spans="1:16" x14ac:dyDescent="0.3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  <c r="M4085" s="17"/>
      <c r="N4085" s="17"/>
      <c r="O4085" s="17"/>
      <c r="P4085" s="17"/>
    </row>
    <row r="4086" spans="1:16" x14ac:dyDescent="0.3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  <c r="M4086" s="17"/>
      <c r="N4086" s="17"/>
      <c r="O4086" s="17"/>
      <c r="P4086" s="17"/>
    </row>
    <row r="4087" spans="1:16" x14ac:dyDescent="0.3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  <c r="M4087" s="17"/>
      <c r="N4087" s="17"/>
      <c r="O4087" s="17"/>
      <c r="P4087" s="17"/>
    </row>
    <row r="4088" spans="1:16" x14ac:dyDescent="0.3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  <c r="M4088" s="17"/>
      <c r="N4088" s="17"/>
      <c r="O4088" s="17"/>
      <c r="P4088" s="17"/>
    </row>
    <row r="4089" spans="1:16" x14ac:dyDescent="0.3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  <c r="M4089" s="17"/>
      <c r="N4089" s="17"/>
      <c r="O4089" s="17"/>
      <c r="P4089" s="17"/>
    </row>
    <row r="4090" spans="1:16" x14ac:dyDescent="0.3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  <c r="M4090" s="17"/>
      <c r="N4090" s="17"/>
      <c r="O4090" s="17"/>
      <c r="P4090" s="17"/>
    </row>
    <row r="4091" spans="1:16" x14ac:dyDescent="0.3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  <c r="M4091" s="17"/>
      <c r="N4091" s="17"/>
      <c r="O4091" s="17"/>
      <c r="P4091" s="17"/>
    </row>
    <row r="4092" spans="1:16" x14ac:dyDescent="0.3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  <c r="M4092" s="17"/>
      <c r="N4092" s="17"/>
      <c r="O4092" s="17"/>
      <c r="P4092" s="17"/>
    </row>
    <row r="4093" spans="1:16" x14ac:dyDescent="0.3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  <c r="M4093" s="17"/>
      <c r="N4093" s="17"/>
      <c r="O4093" s="17"/>
      <c r="P4093" s="17"/>
    </row>
    <row r="4094" spans="1:16" x14ac:dyDescent="0.3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  <c r="M4094" s="17"/>
      <c r="N4094" s="17"/>
      <c r="O4094" s="17"/>
      <c r="P4094" s="17"/>
    </row>
    <row r="4095" spans="1:16" x14ac:dyDescent="0.3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  <c r="M4095" s="17"/>
      <c r="N4095" s="17"/>
      <c r="O4095" s="17"/>
      <c r="P4095" s="17"/>
    </row>
    <row r="4096" spans="1:16" x14ac:dyDescent="0.3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  <c r="M4096" s="17"/>
      <c r="N4096" s="17"/>
      <c r="O4096" s="17"/>
      <c r="P4096" s="17"/>
    </row>
    <row r="4097" spans="1:16" x14ac:dyDescent="0.3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  <c r="M4097" s="17"/>
      <c r="N4097" s="17"/>
      <c r="O4097" s="17"/>
      <c r="P4097" s="17"/>
    </row>
    <row r="4098" spans="1:16" x14ac:dyDescent="0.3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  <c r="M4098" s="17"/>
      <c r="N4098" s="17"/>
      <c r="O4098" s="17"/>
      <c r="P4098" s="17"/>
    </row>
    <row r="4099" spans="1:16" x14ac:dyDescent="0.3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  <c r="M4099" s="17"/>
      <c r="N4099" s="17"/>
      <c r="O4099" s="17"/>
      <c r="P4099" s="17"/>
    </row>
    <row r="4100" spans="1:16" x14ac:dyDescent="0.3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  <c r="M4100" s="17"/>
      <c r="N4100" s="17"/>
      <c r="O4100" s="17"/>
      <c r="P4100" s="17"/>
    </row>
    <row r="4101" spans="1:16" x14ac:dyDescent="0.3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  <c r="M4101" s="17"/>
      <c r="N4101" s="17"/>
      <c r="O4101" s="17"/>
      <c r="P4101" s="17"/>
    </row>
    <row r="4102" spans="1:16" x14ac:dyDescent="0.3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  <c r="M4102" s="17"/>
      <c r="N4102" s="17"/>
      <c r="O4102" s="17"/>
      <c r="P4102" s="17"/>
    </row>
    <row r="4103" spans="1:16" x14ac:dyDescent="0.3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  <c r="M4103" s="17"/>
      <c r="N4103" s="17"/>
      <c r="O4103" s="17"/>
      <c r="P4103" s="17"/>
    </row>
    <row r="4104" spans="1:16" x14ac:dyDescent="0.3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  <c r="M4104" s="17"/>
      <c r="N4104" s="17"/>
      <c r="O4104" s="17"/>
      <c r="P4104" s="17"/>
    </row>
    <row r="4105" spans="1:16" x14ac:dyDescent="0.3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  <c r="M4105" s="17"/>
      <c r="N4105" s="17"/>
      <c r="O4105" s="17"/>
      <c r="P4105" s="17"/>
    </row>
    <row r="4106" spans="1:16" x14ac:dyDescent="0.3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  <c r="M4106" s="17"/>
      <c r="N4106" s="17"/>
      <c r="O4106" s="17"/>
      <c r="P4106" s="17"/>
    </row>
    <row r="4107" spans="1:16" x14ac:dyDescent="0.3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  <c r="M4107" s="17"/>
      <c r="N4107" s="17"/>
      <c r="O4107" s="17"/>
      <c r="P4107" s="17"/>
    </row>
    <row r="4108" spans="1:16" x14ac:dyDescent="0.3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  <c r="M4108" s="17"/>
      <c r="N4108" s="17"/>
      <c r="O4108" s="17"/>
      <c r="P4108" s="17"/>
    </row>
    <row r="4109" spans="1:16" x14ac:dyDescent="0.3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  <c r="M4109" s="17"/>
      <c r="N4109" s="17"/>
      <c r="O4109" s="17"/>
      <c r="P4109" s="17"/>
    </row>
    <row r="4110" spans="1:16" x14ac:dyDescent="0.3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  <c r="M4110" s="17"/>
      <c r="N4110" s="17"/>
      <c r="O4110" s="17"/>
      <c r="P4110" s="17"/>
    </row>
    <row r="4111" spans="1:16" x14ac:dyDescent="0.3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  <c r="M4111" s="17"/>
      <c r="N4111" s="17"/>
      <c r="O4111" s="17"/>
      <c r="P4111" s="17"/>
    </row>
    <row r="4112" spans="1:16" x14ac:dyDescent="0.3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  <c r="M4112" s="17"/>
      <c r="N4112" s="17"/>
      <c r="O4112" s="17"/>
      <c r="P4112" s="17"/>
    </row>
    <row r="4113" spans="1:16" x14ac:dyDescent="0.3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  <c r="M4113" s="17"/>
      <c r="N4113" s="17"/>
      <c r="O4113" s="17"/>
      <c r="P4113" s="17"/>
    </row>
    <row r="4114" spans="1:16" x14ac:dyDescent="0.3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  <c r="M4114" s="17"/>
      <c r="N4114" s="17"/>
      <c r="O4114" s="17"/>
      <c r="P4114" s="17"/>
    </row>
    <row r="4115" spans="1:16" x14ac:dyDescent="0.3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  <c r="M4115" s="17"/>
      <c r="N4115" s="17"/>
      <c r="O4115" s="17"/>
      <c r="P4115" s="17"/>
    </row>
    <row r="4116" spans="1:16" x14ac:dyDescent="0.3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  <c r="M4116" s="17"/>
      <c r="N4116" s="17"/>
      <c r="O4116" s="17"/>
      <c r="P4116" s="17"/>
    </row>
    <row r="4117" spans="1:16" x14ac:dyDescent="0.3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  <c r="M4117" s="17"/>
      <c r="N4117" s="17"/>
      <c r="O4117" s="17"/>
      <c r="P4117" s="17"/>
    </row>
    <row r="4118" spans="1:16" x14ac:dyDescent="0.3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  <c r="M4118" s="17"/>
      <c r="N4118" s="17"/>
      <c r="O4118" s="17"/>
      <c r="P4118" s="17"/>
    </row>
    <row r="4119" spans="1:16" x14ac:dyDescent="0.3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  <c r="M4119" s="17"/>
      <c r="N4119" s="17"/>
      <c r="O4119" s="17"/>
      <c r="P4119" s="17"/>
    </row>
    <row r="4120" spans="1:16" x14ac:dyDescent="0.3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  <c r="M4120" s="17"/>
      <c r="N4120" s="17"/>
      <c r="O4120" s="17"/>
      <c r="P4120" s="17"/>
    </row>
    <row r="4121" spans="1:16" x14ac:dyDescent="0.3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  <c r="M4121" s="17"/>
      <c r="N4121" s="17"/>
      <c r="O4121" s="17"/>
      <c r="P4121" s="17"/>
    </row>
    <row r="4122" spans="1:16" x14ac:dyDescent="0.3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  <c r="M4122" s="17"/>
      <c r="N4122" s="17"/>
      <c r="O4122" s="17"/>
      <c r="P4122" s="17"/>
    </row>
    <row r="4123" spans="1:16" x14ac:dyDescent="0.3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  <c r="M4123" s="17"/>
      <c r="N4123" s="17"/>
      <c r="O4123" s="17"/>
      <c r="P4123" s="17"/>
    </row>
    <row r="4124" spans="1:16" x14ac:dyDescent="0.3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  <c r="M4124" s="17"/>
      <c r="N4124" s="17"/>
      <c r="O4124" s="17"/>
      <c r="P4124" s="17"/>
    </row>
    <row r="4125" spans="1:16" x14ac:dyDescent="0.3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  <c r="M4125" s="17"/>
      <c r="N4125" s="17"/>
      <c r="O4125" s="17"/>
      <c r="P4125" s="17"/>
    </row>
    <row r="4126" spans="1:16" x14ac:dyDescent="0.3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  <c r="M4126" s="17"/>
      <c r="N4126" s="17"/>
      <c r="O4126" s="17"/>
      <c r="P4126" s="17"/>
    </row>
    <row r="4127" spans="1:16" x14ac:dyDescent="0.3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  <c r="M4127" s="17"/>
      <c r="N4127" s="17"/>
      <c r="O4127" s="17"/>
      <c r="P4127" s="17"/>
    </row>
    <row r="4128" spans="1:16" x14ac:dyDescent="0.3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  <c r="M4128" s="17"/>
      <c r="N4128" s="17"/>
      <c r="O4128" s="17"/>
      <c r="P4128" s="17"/>
    </row>
    <row r="4129" spans="1:16" x14ac:dyDescent="0.3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  <c r="M4129" s="17"/>
      <c r="N4129" s="17"/>
      <c r="O4129" s="17"/>
      <c r="P4129" s="17"/>
    </row>
    <row r="4130" spans="1:16" x14ac:dyDescent="0.3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  <c r="M4130" s="17"/>
      <c r="N4130" s="17"/>
      <c r="O4130" s="17"/>
      <c r="P4130" s="17"/>
    </row>
    <row r="4131" spans="1:16" x14ac:dyDescent="0.3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  <c r="M4131" s="17"/>
      <c r="N4131" s="17"/>
      <c r="O4131" s="17"/>
      <c r="P4131" s="17"/>
    </row>
    <row r="4132" spans="1:16" x14ac:dyDescent="0.3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7"/>
      <c r="N4132" s="17"/>
      <c r="O4132" s="17"/>
      <c r="P4132" s="17"/>
    </row>
    <row r="4133" spans="1:16" x14ac:dyDescent="0.3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7"/>
      <c r="N4133" s="17"/>
      <c r="O4133" s="17"/>
      <c r="P4133" s="17"/>
    </row>
    <row r="4134" spans="1:16" x14ac:dyDescent="0.3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  <c r="M4134" s="17"/>
      <c r="N4134" s="17"/>
      <c r="O4134" s="17"/>
      <c r="P4134" s="17"/>
    </row>
    <row r="4135" spans="1:16" x14ac:dyDescent="0.3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  <c r="M4135" s="17"/>
      <c r="N4135" s="17"/>
      <c r="O4135" s="17"/>
      <c r="P4135" s="17"/>
    </row>
    <row r="4136" spans="1:16" x14ac:dyDescent="0.3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  <c r="M4136" s="17"/>
      <c r="N4136" s="17"/>
      <c r="O4136" s="17"/>
      <c r="P4136" s="17"/>
    </row>
    <row r="4137" spans="1:16" x14ac:dyDescent="0.3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  <c r="M4137" s="17"/>
      <c r="N4137" s="17"/>
      <c r="O4137" s="17"/>
      <c r="P4137" s="17"/>
    </row>
    <row r="4138" spans="1:16" x14ac:dyDescent="0.3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  <c r="M4138" s="17"/>
      <c r="N4138" s="17"/>
      <c r="O4138" s="17"/>
      <c r="P4138" s="17"/>
    </row>
    <row r="4139" spans="1:16" x14ac:dyDescent="0.3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  <c r="M4139" s="17"/>
      <c r="N4139" s="17"/>
      <c r="O4139" s="17"/>
      <c r="P4139" s="17"/>
    </row>
    <row r="4140" spans="1:16" x14ac:dyDescent="0.3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7"/>
      <c r="N4140" s="17"/>
      <c r="O4140" s="17"/>
      <c r="P4140" s="17"/>
    </row>
    <row r="4141" spans="1:16" x14ac:dyDescent="0.3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  <c r="M4141" s="17"/>
      <c r="N4141" s="17"/>
      <c r="O4141" s="17"/>
      <c r="P4141" s="17"/>
    </row>
    <row r="4142" spans="1:16" x14ac:dyDescent="0.3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  <c r="M4142" s="17"/>
      <c r="N4142" s="17"/>
      <c r="O4142" s="17"/>
      <c r="P4142" s="17"/>
    </row>
    <row r="4143" spans="1:16" x14ac:dyDescent="0.3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  <c r="M4143" s="17"/>
      <c r="N4143" s="17"/>
      <c r="O4143" s="17"/>
      <c r="P4143" s="17"/>
    </row>
    <row r="4144" spans="1:16" x14ac:dyDescent="0.3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  <c r="M4144" s="17"/>
      <c r="N4144" s="17"/>
      <c r="O4144" s="17"/>
      <c r="P4144" s="17"/>
    </row>
    <row r="4145" spans="1:16" x14ac:dyDescent="0.3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  <c r="M4145" s="17"/>
      <c r="N4145" s="17"/>
      <c r="O4145" s="17"/>
      <c r="P4145" s="17"/>
    </row>
    <row r="4146" spans="1:16" x14ac:dyDescent="0.3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  <c r="M4146" s="17"/>
      <c r="N4146" s="17"/>
      <c r="O4146" s="17"/>
      <c r="P4146" s="17"/>
    </row>
    <row r="4147" spans="1:16" x14ac:dyDescent="0.3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  <c r="M4147" s="17"/>
      <c r="N4147" s="17"/>
      <c r="O4147" s="17"/>
      <c r="P4147" s="17"/>
    </row>
    <row r="4148" spans="1:16" x14ac:dyDescent="0.3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  <c r="M4148" s="17"/>
      <c r="N4148" s="17"/>
      <c r="O4148" s="17"/>
      <c r="P4148" s="17"/>
    </row>
    <row r="4149" spans="1:16" x14ac:dyDescent="0.3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  <c r="M4149" s="17"/>
      <c r="N4149" s="17"/>
      <c r="O4149" s="17"/>
      <c r="P4149" s="17"/>
    </row>
    <row r="4150" spans="1:16" x14ac:dyDescent="0.3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  <c r="M4150" s="17"/>
      <c r="N4150" s="17"/>
      <c r="O4150" s="17"/>
      <c r="P4150" s="17"/>
    </row>
    <row r="4151" spans="1:16" x14ac:dyDescent="0.3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  <c r="M4151" s="17"/>
      <c r="N4151" s="17"/>
      <c r="O4151" s="17"/>
      <c r="P4151" s="17"/>
    </row>
    <row r="4152" spans="1:16" x14ac:dyDescent="0.3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  <c r="M4152" s="17"/>
      <c r="N4152" s="17"/>
      <c r="O4152" s="17"/>
      <c r="P4152" s="17"/>
    </row>
    <row r="4153" spans="1:16" x14ac:dyDescent="0.3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  <c r="M4153" s="17"/>
      <c r="N4153" s="17"/>
      <c r="O4153" s="17"/>
      <c r="P4153" s="17"/>
    </row>
    <row r="4154" spans="1:16" x14ac:dyDescent="0.3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  <c r="M4154" s="17"/>
      <c r="N4154" s="17"/>
      <c r="O4154" s="17"/>
      <c r="P4154" s="17"/>
    </row>
    <row r="4155" spans="1:16" x14ac:dyDescent="0.3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  <c r="M4155" s="17"/>
      <c r="N4155" s="17"/>
      <c r="O4155" s="17"/>
      <c r="P4155" s="17"/>
    </row>
    <row r="4156" spans="1:16" x14ac:dyDescent="0.3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  <c r="M4156" s="17"/>
      <c r="N4156" s="17"/>
      <c r="O4156" s="17"/>
      <c r="P4156" s="17"/>
    </row>
    <row r="4157" spans="1:16" x14ac:dyDescent="0.3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  <c r="M4157" s="17"/>
      <c r="N4157" s="17"/>
      <c r="O4157" s="17"/>
      <c r="P4157" s="17"/>
    </row>
    <row r="4158" spans="1:16" x14ac:dyDescent="0.3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  <c r="M4158" s="17"/>
      <c r="N4158" s="17"/>
      <c r="O4158" s="17"/>
      <c r="P4158" s="17"/>
    </row>
    <row r="4159" spans="1:16" x14ac:dyDescent="0.3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  <c r="M4159" s="17"/>
      <c r="N4159" s="17"/>
      <c r="O4159" s="17"/>
      <c r="P4159" s="17"/>
    </row>
    <row r="4160" spans="1:16" x14ac:dyDescent="0.3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  <c r="M4160" s="17"/>
      <c r="N4160" s="17"/>
      <c r="O4160" s="17"/>
      <c r="P4160" s="17"/>
    </row>
    <row r="4161" spans="1:16" x14ac:dyDescent="0.3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  <c r="M4161" s="17"/>
      <c r="N4161" s="17"/>
      <c r="O4161" s="17"/>
      <c r="P4161" s="17"/>
    </row>
    <row r="4162" spans="1:16" x14ac:dyDescent="0.3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  <c r="M4162" s="17"/>
      <c r="N4162" s="17"/>
      <c r="O4162" s="17"/>
      <c r="P4162" s="17"/>
    </row>
    <row r="4163" spans="1:16" x14ac:dyDescent="0.3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  <c r="M4163" s="17"/>
      <c r="N4163" s="17"/>
      <c r="O4163" s="17"/>
      <c r="P4163" s="17"/>
    </row>
    <row r="4164" spans="1:16" x14ac:dyDescent="0.3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  <c r="M4164" s="17"/>
      <c r="N4164" s="17"/>
      <c r="O4164" s="17"/>
      <c r="P4164" s="17"/>
    </row>
    <row r="4165" spans="1:16" x14ac:dyDescent="0.3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  <c r="M4165" s="17"/>
      <c r="N4165" s="17"/>
      <c r="O4165" s="17"/>
      <c r="P4165" s="17"/>
    </row>
    <row r="4166" spans="1:16" x14ac:dyDescent="0.3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  <c r="M4166" s="17"/>
      <c r="N4166" s="17"/>
      <c r="O4166" s="17"/>
      <c r="P4166" s="17"/>
    </row>
    <row r="4167" spans="1:16" x14ac:dyDescent="0.3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  <c r="M4167" s="17"/>
      <c r="N4167" s="17"/>
      <c r="O4167" s="17"/>
      <c r="P4167" s="17"/>
    </row>
    <row r="4168" spans="1:16" x14ac:dyDescent="0.3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  <c r="M4168" s="17"/>
      <c r="N4168" s="17"/>
      <c r="O4168" s="17"/>
      <c r="P4168" s="17"/>
    </row>
    <row r="4169" spans="1:16" x14ac:dyDescent="0.3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  <c r="M4169" s="17"/>
      <c r="N4169" s="17"/>
      <c r="O4169" s="17"/>
      <c r="P4169" s="17"/>
    </row>
    <row r="4170" spans="1:16" x14ac:dyDescent="0.3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  <c r="M4170" s="17"/>
      <c r="N4170" s="17"/>
      <c r="O4170" s="17"/>
      <c r="P4170" s="17"/>
    </row>
    <row r="4171" spans="1:16" x14ac:dyDescent="0.3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  <c r="M4171" s="17"/>
      <c r="N4171" s="17"/>
      <c r="O4171" s="17"/>
      <c r="P4171" s="17"/>
    </row>
    <row r="4172" spans="1:16" x14ac:dyDescent="0.3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  <c r="M4172" s="17"/>
      <c r="N4172" s="17"/>
      <c r="O4172" s="17"/>
      <c r="P4172" s="17"/>
    </row>
    <row r="4173" spans="1:16" x14ac:dyDescent="0.3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  <c r="M4173" s="17"/>
      <c r="N4173" s="17"/>
      <c r="O4173" s="17"/>
      <c r="P4173" s="17"/>
    </row>
    <row r="4174" spans="1:16" x14ac:dyDescent="0.3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  <c r="M4174" s="17"/>
      <c r="N4174" s="17"/>
      <c r="O4174" s="17"/>
      <c r="P4174" s="17"/>
    </row>
    <row r="4175" spans="1:16" x14ac:dyDescent="0.3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  <c r="M4175" s="17"/>
      <c r="N4175" s="17"/>
      <c r="O4175" s="17"/>
      <c r="P4175" s="17"/>
    </row>
    <row r="4176" spans="1:16" x14ac:dyDescent="0.3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  <c r="M4176" s="17"/>
      <c r="N4176" s="17"/>
      <c r="O4176" s="17"/>
      <c r="P4176" s="17"/>
    </row>
    <row r="4177" spans="1:16" x14ac:dyDescent="0.3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  <c r="M4177" s="17"/>
      <c r="N4177" s="17"/>
      <c r="O4177" s="17"/>
      <c r="P4177" s="17"/>
    </row>
    <row r="4178" spans="1:16" x14ac:dyDescent="0.3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  <c r="M4178" s="17"/>
      <c r="N4178" s="17"/>
      <c r="O4178" s="17"/>
      <c r="P4178" s="17"/>
    </row>
    <row r="4179" spans="1:16" x14ac:dyDescent="0.3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  <c r="M4179" s="17"/>
      <c r="N4179" s="17"/>
      <c r="O4179" s="17"/>
      <c r="P4179" s="17"/>
    </row>
    <row r="4180" spans="1:16" x14ac:dyDescent="0.3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  <c r="M4180" s="17"/>
      <c r="N4180" s="17"/>
      <c r="O4180" s="17"/>
      <c r="P4180" s="17"/>
    </row>
    <row r="4181" spans="1:16" x14ac:dyDescent="0.3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  <c r="M4181" s="17"/>
      <c r="N4181" s="17"/>
      <c r="O4181" s="17"/>
      <c r="P4181" s="17"/>
    </row>
    <row r="4182" spans="1:16" x14ac:dyDescent="0.3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  <c r="M4182" s="17"/>
      <c r="N4182" s="17"/>
      <c r="O4182" s="17"/>
      <c r="P4182" s="17"/>
    </row>
    <row r="4183" spans="1:16" x14ac:dyDescent="0.3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  <c r="M4183" s="17"/>
      <c r="N4183" s="17"/>
      <c r="O4183" s="17"/>
      <c r="P4183" s="17"/>
    </row>
    <row r="4184" spans="1:16" x14ac:dyDescent="0.3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  <c r="M4184" s="17"/>
      <c r="N4184" s="17"/>
      <c r="O4184" s="17"/>
      <c r="P4184" s="17"/>
    </row>
    <row r="4185" spans="1:16" x14ac:dyDescent="0.3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  <c r="M4185" s="17"/>
      <c r="N4185" s="17"/>
      <c r="O4185" s="17"/>
      <c r="P4185" s="17"/>
    </row>
    <row r="4186" spans="1:16" x14ac:dyDescent="0.3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7"/>
      <c r="N4186" s="17"/>
      <c r="O4186" s="17"/>
      <c r="P4186" s="17"/>
    </row>
    <row r="4187" spans="1:16" x14ac:dyDescent="0.3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7"/>
      <c r="N4187" s="17"/>
      <c r="O4187" s="17"/>
      <c r="P4187" s="17"/>
    </row>
    <row r="4188" spans="1:16" x14ac:dyDescent="0.3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  <c r="M4188" s="17"/>
      <c r="N4188" s="17"/>
      <c r="O4188" s="17"/>
      <c r="P4188" s="17"/>
    </row>
    <row r="4189" spans="1:16" x14ac:dyDescent="0.3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  <c r="M4189" s="17"/>
      <c r="N4189" s="17"/>
      <c r="O4189" s="17"/>
      <c r="P4189" s="17"/>
    </row>
    <row r="4190" spans="1:16" x14ac:dyDescent="0.3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  <c r="M4190" s="17"/>
      <c r="N4190" s="17"/>
      <c r="O4190" s="17"/>
      <c r="P4190" s="17"/>
    </row>
    <row r="4191" spans="1:16" x14ac:dyDescent="0.3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  <c r="M4191" s="17"/>
      <c r="N4191" s="17"/>
      <c r="O4191" s="17"/>
      <c r="P4191" s="17"/>
    </row>
    <row r="4192" spans="1:16" x14ac:dyDescent="0.3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  <c r="M4192" s="17"/>
      <c r="N4192" s="17"/>
      <c r="O4192" s="17"/>
      <c r="P4192" s="17"/>
    </row>
    <row r="4193" spans="1:16" x14ac:dyDescent="0.3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  <c r="M4193" s="17"/>
      <c r="N4193" s="17"/>
      <c r="O4193" s="17"/>
      <c r="P4193" s="17"/>
    </row>
    <row r="4194" spans="1:16" x14ac:dyDescent="0.3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  <c r="M4194" s="17"/>
      <c r="N4194" s="17"/>
      <c r="O4194" s="17"/>
      <c r="P4194" s="17"/>
    </row>
    <row r="4195" spans="1:16" x14ac:dyDescent="0.3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  <c r="M4195" s="17"/>
      <c r="N4195" s="17"/>
      <c r="O4195" s="17"/>
      <c r="P4195" s="17"/>
    </row>
    <row r="4196" spans="1:16" x14ac:dyDescent="0.3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  <c r="M4196" s="17"/>
      <c r="N4196" s="17"/>
      <c r="O4196" s="17"/>
      <c r="P4196" s="17"/>
    </row>
    <row r="4197" spans="1:16" x14ac:dyDescent="0.3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  <c r="M4197" s="17"/>
      <c r="N4197" s="17"/>
      <c r="O4197" s="17"/>
      <c r="P4197" s="17"/>
    </row>
    <row r="4198" spans="1:16" x14ac:dyDescent="0.3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  <c r="M4198" s="17"/>
      <c r="N4198" s="17"/>
      <c r="O4198" s="17"/>
      <c r="P4198" s="17"/>
    </row>
    <row r="4199" spans="1:16" x14ac:dyDescent="0.3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  <c r="M4199" s="17"/>
      <c r="N4199" s="17"/>
      <c r="O4199" s="17"/>
      <c r="P4199" s="17"/>
    </row>
    <row r="4200" spans="1:16" x14ac:dyDescent="0.3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  <c r="M4200" s="17"/>
      <c r="N4200" s="17"/>
      <c r="O4200" s="17"/>
      <c r="P4200" s="17"/>
    </row>
    <row r="4201" spans="1:16" x14ac:dyDescent="0.3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  <c r="M4201" s="17"/>
      <c r="N4201" s="17"/>
      <c r="O4201" s="17"/>
      <c r="P4201" s="17"/>
    </row>
    <row r="4202" spans="1:16" x14ac:dyDescent="0.3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  <c r="M4202" s="17"/>
      <c r="N4202" s="17"/>
      <c r="O4202" s="17"/>
      <c r="P4202" s="17"/>
    </row>
    <row r="4203" spans="1:16" x14ac:dyDescent="0.3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  <c r="M4203" s="17"/>
      <c r="N4203" s="17"/>
      <c r="O4203" s="17"/>
      <c r="P4203" s="17"/>
    </row>
    <row r="4204" spans="1:16" x14ac:dyDescent="0.3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  <c r="M4204" s="17"/>
      <c r="N4204" s="17"/>
      <c r="O4204" s="17"/>
      <c r="P4204" s="17"/>
    </row>
    <row r="4205" spans="1:16" x14ac:dyDescent="0.3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  <c r="M4205" s="17"/>
      <c r="N4205" s="17"/>
      <c r="O4205" s="17"/>
      <c r="P4205" s="17"/>
    </row>
    <row r="4206" spans="1:16" x14ac:dyDescent="0.3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  <c r="M4206" s="17"/>
      <c r="N4206" s="17"/>
      <c r="O4206" s="17"/>
      <c r="P4206" s="17"/>
    </row>
    <row r="4207" spans="1:16" x14ac:dyDescent="0.3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  <c r="M4207" s="17"/>
      <c r="N4207" s="17"/>
      <c r="O4207" s="17"/>
      <c r="P4207" s="17"/>
    </row>
    <row r="4208" spans="1:16" x14ac:dyDescent="0.3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  <c r="M4208" s="17"/>
      <c r="N4208" s="17"/>
      <c r="O4208" s="17"/>
      <c r="P4208" s="17"/>
    </row>
    <row r="4209" spans="1:16" x14ac:dyDescent="0.3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  <c r="M4209" s="17"/>
      <c r="N4209" s="17"/>
      <c r="O4209" s="17"/>
      <c r="P4209" s="17"/>
    </row>
    <row r="4210" spans="1:16" x14ac:dyDescent="0.3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  <c r="M4210" s="17"/>
      <c r="N4210" s="17"/>
      <c r="O4210" s="17"/>
      <c r="P4210" s="17"/>
    </row>
    <row r="4211" spans="1:16" x14ac:dyDescent="0.3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  <c r="M4211" s="17"/>
      <c r="N4211" s="17"/>
      <c r="O4211" s="17"/>
      <c r="P4211" s="17"/>
    </row>
    <row r="4212" spans="1:16" x14ac:dyDescent="0.3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  <c r="M4212" s="17"/>
      <c r="N4212" s="17"/>
      <c r="O4212" s="17"/>
      <c r="P4212" s="17"/>
    </row>
    <row r="4213" spans="1:16" x14ac:dyDescent="0.3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  <c r="M4213" s="17"/>
      <c r="N4213" s="17"/>
      <c r="O4213" s="17"/>
      <c r="P4213" s="17"/>
    </row>
    <row r="4214" spans="1:16" x14ac:dyDescent="0.3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  <c r="M4214" s="17"/>
      <c r="N4214" s="17"/>
      <c r="O4214" s="17"/>
      <c r="P4214" s="17"/>
    </row>
    <row r="4215" spans="1:16" x14ac:dyDescent="0.3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  <c r="M4215" s="17"/>
      <c r="N4215" s="17"/>
      <c r="O4215" s="17"/>
      <c r="P4215" s="17"/>
    </row>
    <row r="4216" spans="1:16" x14ac:dyDescent="0.3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  <c r="M4216" s="17"/>
      <c r="N4216" s="17"/>
      <c r="O4216" s="17"/>
      <c r="P4216" s="17"/>
    </row>
    <row r="4217" spans="1:16" x14ac:dyDescent="0.3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  <c r="M4217" s="17"/>
      <c r="N4217" s="17"/>
      <c r="O4217" s="17"/>
      <c r="P4217" s="17"/>
    </row>
    <row r="4218" spans="1:16" x14ac:dyDescent="0.3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  <c r="M4218" s="17"/>
      <c r="N4218" s="17"/>
      <c r="O4218" s="17"/>
      <c r="P4218" s="17"/>
    </row>
    <row r="4219" spans="1:16" x14ac:dyDescent="0.3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  <c r="M4219" s="17"/>
      <c r="N4219" s="17"/>
      <c r="O4219" s="17"/>
      <c r="P4219" s="17"/>
    </row>
    <row r="4220" spans="1:16" x14ac:dyDescent="0.3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  <c r="M4220" s="17"/>
      <c r="N4220" s="17"/>
      <c r="O4220" s="17"/>
      <c r="P4220" s="17"/>
    </row>
    <row r="4221" spans="1:16" x14ac:dyDescent="0.3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  <c r="M4221" s="17"/>
      <c r="N4221" s="17"/>
      <c r="O4221" s="17"/>
      <c r="P4221" s="17"/>
    </row>
    <row r="4222" spans="1:16" x14ac:dyDescent="0.3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  <c r="M4222" s="17"/>
      <c r="N4222" s="17"/>
      <c r="O4222" s="17"/>
      <c r="P4222" s="17"/>
    </row>
    <row r="4223" spans="1:16" x14ac:dyDescent="0.3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  <c r="M4223" s="17"/>
      <c r="N4223" s="17"/>
      <c r="O4223" s="17"/>
      <c r="P4223" s="17"/>
    </row>
    <row r="4224" spans="1:16" x14ac:dyDescent="0.3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  <c r="M4224" s="17"/>
      <c r="N4224" s="17"/>
      <c r="O4224" s="17"/>
      <c r="P4224" s="17"/>
    </row>
    <row r="4225" spans="1:16" x14ac:dyDescent="0.3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  <c r="M4225" s="17"/>
      <c r="N4225" s="17"/>
      <c r="O4225" s="17"/>
      <c r="P4225" s="17"/>
    </row>
    <row r="4226" spans="1:16" x14ac:dyDescent="0.3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  <c r="M4226" s="17"/>
      <c r="N4226" s="17"/>
      <c r="O4226" s="17"/>
      <c r="P4226" s="17"/>
    </row>
    <row r="4227" spans="1:16" x14ac:dyDescent="0.3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  <c r="M4227" s="17"/>
      <c r="N4227" s="17"/>
      <c r="O4227" s="17"/>
      <c r="P4227" s="17"/>
    </row>
    <row r="4228" spans="1:16" x14ac:dyDescent="0.3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  <c r="M4228" s="17"/>
      <c r="N4228" s="17"/>
      <c r="O4228" s="17"/>
      <c r="P4228" s="17"/>
    </row>
    <row r="4229" spans="1:16" x14ac:dyDescent="0.3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  <c r="M4229" s="17"/>
      <c r="N4229" s="17"/>
      <c r="O4229" s="17"/>
      <c r="P4229" s="17"/>
    </row>
    <row r="4230" spans="1:16" x14ac:dyDescent="0.3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  <c r="M4230" s="17"/>
      <c r="N4230" s="17"/>
      <c r="O4230" s="17"/>
      <c r="P4230" s="17"/>
    </row>
    <row r="4231" spans="1:16" x14ac:dyDescent="0.3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  <c r="M4231" s="17"/>
      <c r="N4231" s="17"/>
      <c r="O4231" s="17"/>
      <c r="P4231" s="17"/>
    </row>
    <row r="4232" spans="1:16" x14ac:dyDescent="0.3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  <c r="M4232" s="17"/>
      <c r="N4232" s="17"/>
      <c r="O4232" s="17"/>
      <c r="P4232" s="17"/>
    </row>
    <row r="4233" spans="1:16" x14ac:dyDescent="0.3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  <c r="M4233" s="17"/>
      <c r="N4233" s="17"/>
      <c r="O4233" s="17"/>
      <c r="P4233" s="17"/>
    </row>
    <row r="4234" spans="1:16" x14ac:dyDescent="0.3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  <c r="M4234" s="17"/>
      <c r="N4234" s="17"/>
      <c r="O4234" s="17"/>
      <c r="P4234" s="17"/>
    </row>
    <row r="4235" spans="1:16" x14ac:dyDescent="0.3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  <c r="M4235" s="17"/>
      <c r="N4235" s="17"/>
      <c r="O4235" s="17"/>
      <c r="P4235" s="17"/>
    </row>
    <row r="4236" spans="1:16" x14ac:dyDescent="0.3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  <c r="M4236" s="17"/>
      <c r="N4236" s="17"/>
      <c r="O4236" s="17"/>
      <c r="P4236" s="17"/>
    </row>
    <row r="4237" spans="1:16" x14ac:dyDescent="0.3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  <c r="M4237" s="17"/>
      <c r="N4237" s="17"/>
      <c r="O4237" s="17"/>
      <c r="P4237" s="17"/>
    </row>
    <row r="4238" spans="1:16" x14ac:dyDescent="0.3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  <c r="M4238" s="17"/>
      <c r="N4238" s="17"/>
      <c r="O4238" s="17"/>
      <c r="P4238" s="17"/>
    </row>
    <row r="4239" spans="1:16" x14ac:dyDescent="0.3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  <c r="M4239" s="17"/>
      <c r="N4239" s="17"/>
      <c r="O4239" s="17"/>
      <c r="P4239" s="17"/>
    </row>
    <row r="4240" spans="1:16" x14ac:dyDescent="0.3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7"/>
      <c r="N4240" s="17"/>
      <c r="O4240" s="17"/>
      <c r="P4240" s="17"/>
    </row>
    <row r="4241" spans="1:16" x14ac:dyDescent="0.3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7"/>
      <c r="N4241" s="17"/>
      <c r="O4241" s="17"/>
      <c r="P4241" s="17"/>
    </row>
    <row r="4242" spans="1:16" x14ac:dyDescent="0.3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  <c r="M4242" s="17"/>
      <c r="N4242" s="17"/>
      <c r="O4242" s="17"/>
      <c r="P4242" s="17"/>
    </row>
    <row r="4243" spans="1:16" x14ac:dyDescent="0.3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7"/>
      <c r="N4243" s="17"/>
      <c r="O4243" s="17"/>
      <c r="P4243" s="17"/>
    </row>
    <row r="4244" spans="1:16" x14ac:dyDescent="0.3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  <c r="M4244" s="17"/>
      <c r="N4244" s="17"/>
      <c r="O4244" s="17"/>
      <c r="P4244" s="17"/>
    </row>
    <row r="4245" spans="1:16" x14ac:dyDescent="0.3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  <c r="M4245" s="17"/>
      <c r="N4245" s="17"/>
      <c r="O4245" s="17"/>
      <c r="P4245" s="17"/>
    </row>
    <row r="4246" spans="1:16" x14ac:dyDescent="0.3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  <c r="M4246" s="17"/>
      <c r="N4246" s="17"/>
      <c r="O4246" s="17"/>
      <c r="P4246" s="17"/>
    </row>
    <row r="4247" spans="1:16" x14ac:dyDescent="0.3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  <c r="M4247" s="17"/>
      <c r="N4247" s="17"/>
      <c r="O4247" s="17"/>
      <c r="P4247" s="17"/>
    </row>
    <row r="4248" spans="1:16" x14ac:dyDescent="0.3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  <c r="M4248" s="17"/>
      <c r="N4248" s="17"/>
      <c r="O4248" s="17"/>
      <c r="P4248" s="17"/>
    </row>
    <row r="4249" spans="1:16" x14ac:dyDescent="0.3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  <c r="M4249" s="17"/>
      <c r="N4249" s="17"/>
      <c r="O4249" s="17"/>
      <c r="P4249" s="17"/>
    </row>
    <row r="4250" spans="1:16" x14ac:dyDescent="0.3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  <c r="M4250" s="17"/>
      <c r="N4250" s="17"/>
      <c r="O4250" s="17"/>
      <c r="P4250" s="17"/>
    </row>
    <row r="4251" spans="1:16" x14ac:dyDescent="0.3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  <c r="M4251" s="17"/>
      <c r="N4251" s="17"/>
      <c r="O4251" s="17"/>
      <c r="P4251" s="17"/>
    </row>
    <row r="4252" spans="1:16" x14ac:dyDescent="0.3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  <c r="M4252" s="17"/>
      <c r="N4252" s="17"/>
      <c r="O4252" s="17"/>
      <c r="P4252" s="17"/>
    </row>
    <row r="4253" spans="1:16" x14ac:dyDescent="0.3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  <c r="M4253" s="17"/>
      <c r="N4253" s="17"/>
      <c r="O4253" s="17"/>
      <c r="P4253" s="17"/>
    </row>
    <row r="4254" spans="1:16" x14ac:dyDescent="0.3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  <c r="M4254" s="17"/>
      <c r="N4254" s="17"/>
      <c r="O4254" s="17"/>
      <c r="P4254" s="17"/>
    </row>
    <row r="4255" spans="1:16" x14ac:dyDescent="0.3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  <c r="M4255" s="17"/>
      <c r="N4255" s="17"/>
      <c r="O4255" s="17"/>
      <c r="P4255" s="17"/>
    </row>
    <row r="4256" spans="1:16" x14ac:dyDescent="0.3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  <c r="M4256" s="17"/>
      <c r="N4256" s="17"/>
      <c r="O4256" s="17"/>
      <c r="P4256" s="17"/>
    </row>
    <row r="4257" spans="1:16" x14ac:dyDescent="0.3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  <c r="M4257" s="17"/>
      <c r="N4257" s="17"/>
      <c r="O4257" s="17"/>
      <c r="P4257" s="17"/>
    </row>
    <row r="4258" spans="1:16" x14ac:dyDescent="0.3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  <c r="M4258" s="17"/>
      <c r="N4258" s="17"/>
      <c r="O4258" s="17"/>
      <c r="P4258" s="17"/>
    </row>
    <row r="4259" spans="1:16" x14ac:dyDescent="0.3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  <c r="M4259" s="17"/>
      <c r="N4259" s="17"/>
      <c r="O4259" s="17"/>
      <c r="P4259" s="17"/>
    </row>
    <row r="4260" spans="1:16" x14ac:dyDescent="0.3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  <c r="M4260" s="17"/>
      <c r="N4260" s="17"/>
      <c r="O4260" s="17"/>
      <c r="P4260" s="17"/>
    </row>
    <row r="4261" spans="1:16" x14ac:dyDescent="0.3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  <c r="M4261" s="17"/>
      <c r="N4261" s="17"/>
      <c r="O4261" s="17"/>
      <c r="P4261" s="17"/>
    </row>
    <row r="4262" spans="1:16" x14ac:dyDescent="0.3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  <c r="M4262" s="17"/>
      <c r="N4262" s="17"/>
      <c r="O4262" s="17"/>
      <c r="P4262" s="17"/>
    </row>
    <row r="4263" spans="1:16" x14ac:dyDescent="0.3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  <c r="M4263" s="17"/>
      <c r="N4263" s="17"/>
      <c r="O4263" s="17"/>
      <c r="P4263" s="17"/>
    </row>
    <row r="4264" spans="1:16" x14ac:dyDescent="0.3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  <c r="M4264" s="17"/>
      <c r="N4264" s="17"/>
      <c r="O4264" s="17"/>
      <c r="P4264" s="17"/>
    </row>
    <row r="4265" spans="1:16" x14ac:dyDescent="0.3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  <c r="M4265" s="17"/>
      <c r="N4265" s="17"/>
      <c r="O4265" s="17"/>
      <c r="P4265" s="17"/>
    </row>
    <row r="4266" spans="1:16" x14ac:dyDescent="0.3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  <c r="M4266" s="17"/>
      <c r="N4266" s="17"/>
      <c r="O4266" s="17"/>
      <c r="P4266" s="17"/>
    </row>
    <row r="4267" spans="1:16" x14ac:dyDescent="0.3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  <c r="M4267" s="17"/>
      <c r="N4267" s="17"/>
      <c r="O4267" s="17"/>
      <c r="P4267" s="17"/>
    </row>
    <row r="4268" spans="1:16" x14ac:dyDescent="0.3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  <c r="M4268" s="17"/>
      <c r="N4268" s="17"/>
      <c r="O4268" s="17"/>
      <c r="P4268" s="17"/>
    </row>
    <row r="4269" spans="1:16" x14ac:dyDescent="0.3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  <c r="M4269" s="17"/>
      <c r="N4269" s="17"/>
      <c r="O4269" s="17"/>
      <c r="P4269" s="17"/>
    </row>
    <row r="4270" spans="1:16" x14ac:dyDescent="0.3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  <c r="M4270" s="17"/>
      <c r="N4270" s="17"/>
      <c r="O4270" s="17"/>
      <c r="P4270" s="17"/>
    </row>
    <row r="4271" spans="1:16" x14ac:dyDescent="0.3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  <c r="M4271" s="17"/>
      <c r="N4271" s="17"/>
      <c r="O4271" s="17"/>
      <c r="P4271" s="17"/>
    </row>
    <row r="4272" spans="1:16" x14ac:dyDescent="0.3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  <c r="M4272" s="17"/>
      <c r="N4272" s="17"/>
      <c r="O4272" s="17"/>
      <c r="P4272" s="17"/>
    </row>
    <row r="4273" spans="1:16" x14ac:dyDescent="0.3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  <c r="M4273" s="17"/>
      <c r="N4273" s="17"/>
      <c r="O4273" s="17"/>
      <c r="P4273" s="17"/>
    </row>
    <row r="4274" spans="1:16" x14ac:dyDescent="0.3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  <c r="M4274" s="17"/>
      <c r="N4274" s="17"/>
      <c r="O4274" s="17"/>
      <c r="P4274" s="17"/>
    </row>
    <row r="4275" spans="1:16" x14ac:dyDescent="0.3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  <c r="M4275" s="17"/>
      <c r="N4275" s="17"/>
      <c r="O4275" s="17"/>
      <c r="P4275" s="17"/>
    </row>
    <row r="4276" spans="1:16" x14ac:dyDescent="0.3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  <c r="M4276" s="17"/>
      <c r="N4276" s="17"/>
      <c r="O4276" s="17"/>
      <c r="P4276" s="17"/>
    </row>
    <row r="4277" spans="1:16" x14ac:dyDescent="0.3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  <c r="M4277" s="17"/>
      <c r="N4277" s="17"/>
      <c r="O4277" s="17"/>
      <c r="P4277" s="17"/>
    </row>
    <row r="4278" spans="1:16" x14ac:dyDescent="0.3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  <c r="M4278" s="17"/>
      <c r="N4278" s="17"/>
      <c r="O4278" s="17"/>
      <c r="P4278" s="17"/>
    </row>
    <row r="4279" spans="1:16" x14ac:dyDescent="0.3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  <c r="M4279" s="17"/>
      <c r="N4279" s="17"/>
      <c r="O4279" s="17"/>
      <c r="P4279" s="17"/>
    </row>
    <row r="4280" spans="1:16" x14ac:dyDescent="0.3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  <c r="M4280" s="17"/>
      <c r="N4280" s="17"/>
      <c r="O4280" s="17"/>
      <c r="P4280" s="17"/>
    </row>
    <row r="4281" spans="1:16" x14ac:dyDescent="0.3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  <c r="M4281" s="17"/>
      <c r="N4281" s="17"/>
      <c r="O4281" s="17"/>
      <c r="P4281" s="17"/>
    </row>
    <row r="4282" spans="1:16" x14ac:dyDescent="0.3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  <c r="M4282" s="17"/>
      <c r="N4282" s="17"/>
      <c r="O4282" s="17"/>
      <c r="P4282" s="17"/>
    </row>
    <row r="4283" spans="1:16" x14ac:dyDescent="0.3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  <c r="M4283" s="17"/>
      <c r="N4283" s="17"/>
      <c r="O4283" s="17"/>
      <c r="P4283" s="17"/>
    </row>
    <row r="4284" spans="1:16" x14ac:dyDescent="0.3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  <c r="M4284" s="17"/>
      <c r="N4284" s="17"/>
      <c r="O4284" s="17"/>
      <c r="P4284" s="17"/>
    </row>
    <row r="4285" spans="1:16" x14ac:dyDescent="0.3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  <c r="M4285" s="17"/>
      <c r="N4285" s="17"/>
      <c r="O4285" s="17"/>
      <c r="P4285" s="17"/>
    </row>
    <row r="4286" spans="1:16" x14ac:dyDescent="0.3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  <c r="M4286" s="17"/>
      <c r="N4286" s="17"/>
      <c r="O4286" s="17"/>
      <c r="P4286" s="17"/>
    </row>
    <row r="4287" spans="1:16" x14ac:dyDescent="0.3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  <c r="M4287" s="17"/>
      <c r="N4287" s="17"/>
      <c r="O4287" s="17"/>
      <c r="P4287" s="17"/>
    </row>
    <row r="4288" spans="1:16" x14ac:dyDescent="0.3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  <c r="M4288" s="17"/>
      <c r="N4288" s="17"/>
      <c r="O4288" s="17"/>
      <c r="P4288" s="17"/>
    </row>
    <row r="4289" spans="1:16" x14ac:dyDescent="0.3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  <c r="M4289" s="17"/>
      <c r="N4289" s="17"/>
      <c r="O4289" s="17"/>
      <c r="P4289" s="17"/>
    </row>
    <row r="4290" spans="1:16" x14ac:dyDescent="0.3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  <c r="M4290" s="17"/>
      <c r="N4290" s="17"/>
      <c r="O4290" s="17"/>
      <c r="P4290" s="17"/>
    </row>
    <row r="4291" spans="1:16" x14ac:dyDescent="0.3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  <c r="M4291" s="17"/>
      <c r="N4291" s="17"/>
      <c r="O4291" s="17"/>
      <c r="P4291" s="17"/>
    </row>
    <row r="4292" spans="1:16" x14ac:dyDescent="0.3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  <c r="M4292" s="17"/>
      <c r="N4292" s="17"/>
      <c r="O4292" s="17"/>
      <c r="P4292" s="17"/>
    </row>
    <row r="4293" spans="1:16" x14ac:dyDescent="0.3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  <c r="M4293" s="17"/>
      <c r="N4293" s="17"/>
      <c r="O4293" s="17"/>
      <c r="P4293" s="17"/>
    </row>
    <row r="4294" spans="1:16" x14ac:dyDescent="0.3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7"/>
      <c r="N4294" s="17"/>
      <c r="O4294" s="17"/>
      <c r="P4294" s="17"/>
    </row>
    <row r="4295" spans="1:16" x14ac:dyDescent="0.3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7"/>
      <c r="N4295" s="17"/>
      <c r="O4295" s="17"/>
      <c r="P4295" s="17"/>
    </row>
    <row r="4296" spans="1:16" x14ac:dyDescent="0.3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  <c r="M4296" s="17"/>
      <c r="N4296" s="17"/>
      <c r="O4296" s="17"/>
      <c r="P4296" s="17"/>
    </row>
    <row r="4297" spans="1:16" x14ac:dyDescent="0.3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  <c r="M4297" s="17"/>
      <c r="N4297" s="17"/>
      <c r="O4297" s="17"/>
      <c r="P4297" s="17"/>
    </row>
    <row r="4298" spans="1:16" x14ac:dyDescent="0.3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  <c r="M4298" s="17"/>
      <c r="N4298" s="17"/>
      <c r="O4298" s="17"/>
      <c r="P4298" s="17"/>
    </row>
    <row r="4299" spans="1:16" x14ac:dyDescent="0.3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  <c r="M4299" s="17"/>
      <c r="N4299" s="17"/>
      <c r="O4299" s="17"/>
      <c r="P4299" s="17"/>
    </row>
    <row r="4300" spans="1:16" x14ac:dyDescent="0.3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  <c r="M4300" s="17"/>
      <c r="N4300" s="17"/>
      <c r="O4300" s="17"/>
      <c r="P4300" s="17"/>
    </row>
    <row r="4301" spans="1:16" x14ac:dyDescent="0.3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  <c r="M4301" s="17"/>
      <c r="N4301" s="17"/>
      <c r="O4301" s="17"/>
      <c r="P4301" s="17"/>
    </row>
    <row r="4302" spans="1:16" x14ac:dyDescent="0.3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  <c r="M4302" s="17"/>
      <c r="N4302" s="17"/>
      <c r="O4302" s="17"/>
      <c r="P4302" s="17"/>
    </row>
    <row r="4303" spans="1:16" x14ac:dyDescent="0.3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  <c r="M4303" s="17"/>
      <c r="N4303" s="17"/>
      <c r="O4303" s="17"/>
      <c r="P4303" s="17"/>
    </row>
    <row r="4304" spans="1:16" x14ac:dyDescent="0.3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  <c r="M4304" s="17"/>
      <c r="N4304" s="17"/>
      <c r="O4304" s="17"/>
      <c r="P4304" s="17"/>
    </row>
    <row r="4305" spans="1:16" x14ac:dyDescent="0.3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  <c r="M4305" s="17"/>
      <c r="N4305" s="17"/>
      <c r="O4305" s="17"/>
      <c r="P4305" s="17"/>
    </row>
    <row r="4306" spans="1:16" x14ac:dyDescent="0.3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  <c r="M4306" s="17"/>
      <c r="N4306" s="17"/>
      <c r="O4306" s="17"/>
      <c r="P4306" s="17"/>
    </row>
    <row r="4307" spans="1:16" x14ac:dyDescent="0.3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  <c r="M4307" s="17"/>
      <c r="N4307" s="17"/>
      <c r="O4307" s="17"/>
      <c r="P4307" s="17"/>
    </row>
    <row r="4308" spans="1:16" x14ac:dyDescent="0.3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  <c r="M4308" s="17"/>
      <c r="N4308" s="17"/>
      <c r="O4308" s="17"/>
      <c r="P4308" s="17"/>
    </row>
    <row r="4309" spans="1:16" x14ac:dyDescent="0.3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  <c r="M4309" s="17"/>
      <c r="N4309" s="17"/>
      <c r="O4309" s="17"/>
      <c r="P4309" s="17"/>
    </row>
    <row r="4310" spans="1:16" x14ac:dyDescent="0.3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  <c r="M4310" s="17"/>
      <c r="N4310" s="17"/>
      <c r="O4310" s="17"/>
      <c r="P4310" s="17"/>
    </row>
    <row r="4311" spans="1:16" x14ac:dyDescent="0.3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  <c r="M4311" s="17"/>
      <c r="N4311" s="17"/>
      <c r="O4311" s="17"/>
      <c r="P4311" s="17"/>
    </row>
    <row r="4312" spans="1:16" x14ac:dyDescent="0.3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  <c r="M4312" s="17"/>
      <c r="N4312" s="17"/>
      <c r="O4312" s="17"/>
      <c r="P4312" s="17"/>
    </row>
    <row r="4313" spans="1:16" x14ac:dyDescent="0.3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  <c r="M4313" s="17"/>
      <c r="N4313" s="17"/>
      <c r="O4313" s="17"/>
      <c r="P4313" s="17"/>
    </row>
    <row r="4314" spans="1:16" x14ac:dyDescent="0.3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  <c r="M4314" s="17"/>
      <c r="N4314" s="17"/>
      <c r="O4314" s="17"/>
      <c r="P4314" s="17"/>
    </row>
    <row r="4315" spans="1:16" x14ac:dyDescent="0.3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  <c r="M4315" s="17"/>
      <c r="N4315" s="17"/>
      <c r="O4315" s="17"/>
      <c r="P4315" s="17"/>
    </row>
    <row r="4316" spans="1:16" x14ac:dyDescent="0.3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  <c r="M4316" s="17"/>
      <c r="N4316" s="17"/>
      <c r="O4316" s="17"/>
      <c r="P4316" s="17"/>
    </row>
    <row r="4317" spans="1:16" x14ac:dyDescent="0.3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  <c r="M4317" s="17"/>
      <c r="N4317" s="17"/>
      <c r="O4317" s="17"/>
      <c r="P4317" s="17"/>
    </row>
    <row r="4318" spans="1:16" x14ac:dyDescent="0.3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  <c r="M4318" s="17"/>
      <c r="N4318" s="17"/>
      <c r="O4318" s="17"/>
      <c r="P4318" s="17"/>
    </row>
    <row r="4319" spans="1:16" x14ac:dyDescent="0.3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  <c r="M4319" s="17"/>
      <c r="N4319" s="17"/>
      <c r="O4319" s="17"/>
      <c r="P4319" s="17"/>
    </row>
    <row r="4320" spans="1:16" x14ac:dyDescent="0.3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  <c r="M4320" s="17"/>
      <c r="N4320" s="17"/>
      <c r="O4320" s="17"/>
      <c r="P4320" s="17"/>
    </row>
    <row r="4321" spans="1:16" x14ac:dyDescent="0.3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  <c r="M4321" s="17"/>
      <c r="N4321" s="17"/>
      <c r="O4321" s="17"/>
      <c r="P4321" s="17"/>
    </row>
    <row r="4322" spans="1:16" x14ac:dyDescent="0.3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  <c r="M4322" s="17"/>
      <c r="N4322" s="17"/>
      <c r="O4322" s="17"/>
      <c r="P4322" s="17"/>
    </row>
    <row r="4323" spans="1:16" x14ac:dyDescent="0.3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  <c r="M4323" s="17"/>
      <c r="N4323" s="17"/>
      <c r="O4323" s="17"/>
      <c r="P4323" s="17"/>
    </row>
    <row r="4324" spans="1:16" x14ac:dyDescent="0.3">
      <c r="A4324" s="17"/>
      <c r="B4324" s="17"/>
      <c r="C4324" s="17"/>
      <c r="D4324" s="17"/>
      <c r="E4324" s="17"/>
      <c r="F4324" s="17"/>
      <c r="G4324" s="17"/>
      <c r="H4324" s="17"/>
      <c r="I4324" s="17"/>
      <c r="J4324" s="17"/>
      <c r="K4324" s="17"/>
      <c r="L4324" s="17"/>
      <c r="M4324" s="17"/>
      <c r="N4324" s="17"/>
      <c r="O4324" s="17"/>
      <c r="P4324" s="17"/>
    </row>
    <row r="4325" spans="1:16" x14ac:dyDescent="0.3">
      <c r="A4325" s="17"/>
      <c r="B4325" s="17"/>
      <c r="C4325" s="17"/>
      <c r="D4325" s="17"/>
      <c r="E4325" s="17"/>
      <c r="F4325" s="17"/>
      <c r="G4325" s="17"/>
      <c r="H4325" s="17"/>
      <c r="I4325" s="17"/>
      <c r="J4325" s="17"/>
      <c r="K4325" s="17"/>
      <c r="L4325" s="17"/>
      <c r="M4325" s="17"/>
      <c r="N4325" s="17"/>
      <c r="O4325" s="17"/>
      <c r="P4325" s="17"/>
    </row>
    <row r="4326" spans="1:16" x14ac:dyDescent="0.3">
      <c r="A4326" s="17"/>
      <c r="B4326" s="17"/>
      <c r="C4326" s="17"/>
      <c r="D4326" s="17"/>
      <c r="E4326" s="17"/>
      <c r="F4326" s="17"/>
      <c r="G4326" s="17"/>
      <c r="H4326" s="17"/>
      <c r="I4326" s="17"/>
      <c r="J4326" s="17"/>
      <c r="K4326" s="17"/>
      <c r="L4326" s="17"/>
      <c r="M4326" s="17"/>
      <c r="N4326" s="17"/>
      <c r="O4326" s="17"/>
      <c r="P4326" s="17"/>
    </row>
    <row r="4327" spans="1:16" x14ac:dyDescent="0.3">
      <c r="A4327" s="17"/>
      <c r="B4327" s="17"/>
      <c r="C4327" s="17"/>
      <c r="D4327" s="17"/>
      <c r="E4327" s="17"/>
      <c r="F4327" s="17"/>
      <c r="G4327" s="17"/>
      <c r="H4327" s="17"/>
      <c r="I4327" s="17"/>
      <c r="J4327" s="17"/>
      <c r="K4327" s="17"/>
      <c r="L4327" s="17"/>
      <c r="M4327" s="17"/>
      <c r="N4327" s="17"/>
      <c r="O4327" s="17"/>
      <c r="P4327" s="17"/>
    </row>
    <row r="4328" spans="1:16" x14ac:dyDescent="0.3">
      <c r="A4328" s="17"/>
      <c r="B4328" s="17"/>
      <c r="C4328" s="17"/>
      <c r="D4328" s="17"/>
      <c r="E4328" s="17"/>
      <c r="F4328" s="17"/>
      <c r="G4328" s="17"/>
      <c r="H4328" s="17"/>
      <c r="I4328" s="17"/>
      <c r="J4328" s="17"/>
      <c r="K4328" s="17"/>
      <c r="L4328" s="17"/>
      <c r="M4328" s="17"/>
      <c r="N4328" s="17"/>
      <c r="O4328" s="17"/>
      <c r="P4328" s="17"/>
    </row>
    <row r="4329" spans="1:16" x14ac:dyDescent="0.3">
      <c r="A4329" s="17"/>
      <c r="B4329" s="17"/>
      <c r="C4329" s="17"/>
      <c r="D4329" s="17"/>
      <c r="E4329" s="17"/>
      <c r="F4329" s="17"/>
      <c r="G4329" s="17"/>
      <c r="H4329" s="17"/>
      <c r="I4329" s="17"/>
      <c r="J4329" s="17"/>
      <c r="K4329" s="17"/>
      <c r="L4329" s="17"/>
      <c r="M4329" s="17"/>
      <c r="N4329" s="17"/>
      <c r="O4329" s="17"/>
      <c r="P4329" s="17"/>
    </row>
    <row r="4330" spans="1:16" x14ac:dyDescent="0.3">
      <c r="A4330" s="17"/>
      <c r="B4330" s="17"/>
      <c r="C4330" s="17"/>
      <c r="D4330" s="17"/>
      <c r="E4330" s="17"/>
      <c r="F4330" s="17"/>
      <c r="G4330" s="17"/>
      <c r="H4330" s="17"/>
      <c r="I4330" s="17"/>
      <c r="J4330" s="17"/>
      <c r="K4330" s="17"/>
      <c r="L4330" s="17"/>
      <c r="M4330" s="17"/>
      <c r="N4330" s="17"/>
      <c r="O4330" s="17"/>
      <c r="P4330" s="17"/>
    </row>
    <row r="4331" spans="1:16" x14ac:dyDescent="0.3">
      <c r="A4331" s="17"/>
      <c r="B4331" s="17"/>
      <c r="C4331" s="17"/>
      <c r="D4331" s="17"/>
      <c r="E4331" s="17"/>
      <c r="F4331" s="17"/>
      <c r="G4331" s="17"/>
      <c r="H4331" s="17"/>
      <c r="I4331" s="17"/>
      <c r="J4331" s="17"/>
      <c r="K4331" s="17"/>
      <c r="L4331" s="17"/>
      <c r="M4331" s="17"/>
      <c r="N4331" s="17"/>
      <c r="O4331" s="17"/>
      <c r="P4331" s="17"/>
    </row>
    <row r="4332" spans="1:16" x14ac:dyDescent="0.3">
      <c r="A4332" s="17"/>
      <c r="B4332" s="17"/>
      <c r="C4332" s="17"/>
      <c r="D4332" s="17"/>
      <c r="E4332" s="17"/>
      <c r="F4332" s="17"/>
      <c r="G4332" s="17"/>
      <c r="H4332" s="17"/>
      <c r="I4332" s="17"/>
      <c r="J4332" s="17"/>
      <c r="K4332" s="17"/>
      <c r="L4332" s="17"/>
      <c r="M4332" s="17"/>
      <c r="N4332" s="17"/>
      <c r="O4332" s="17"/>
      <c r="P4332" s="17"/>
    </row>
    <row r="4333" spans="1:16" x14ac:dyDescent="0.3">
      <c r="A4333" s="17"/>
      <c r="B4333" s="17"/>
      <c r="C4333" s="17"/>
      <c r="D4333" s="17"/>
      <c r="E4333" s="17"/>
      <c r="F4333" s="17"/>
      <c r="G4333" s="17"/>
      <c r="H4333" s="17"/>
      <c r="I4333" s="17"/>
      <c r="J4333" s="17"/>
      <c r="K4333" s="17"/>
      <c r="L4333" s="17"/>
      <c r="M4333" s="17"/>
      <c r="N4333" s="17"/>
      <c r="O4333" s="17"/>
      <c r="P4333" s="17"/>
    </row>
    <row r="4334" spans="1:16" x14ac:dyDescent="0.3">
      <c r="A4334" s="17"/>
      <c r="B4334" s="17"/>
      <c r="C4334" s="17"/>
      <c r="D4334" s="17"/>
      <c r="E4334" s="17"/>
      <c r="F4334" s="17"/>
      <c r="G4334" s="17"/>
      <c r="H4334" s="17"/>
      <c r="I4334" s="17"/>
      <c r="J4334" s="17"/>
      <c r="K4334" s="17"/>
      <c r="L4334" s="17"/>
      <c r="M4334" s="17"/>
      <c r="N4334" s="17"/>
      <c r="O4334" s="17"/>
      <c r="P4334" s="17"/>
    </row>
    <row r="4335" spans="1:16" x14ac:dyDescent="0.3">
      <c r="A4335" s="17"/>
      <c r="B4335" s="17"/>
      <c r="C4335" s="17"/>
      <c r="D4335" s="17"/>
      <c r="E4335" s="17"/>
      <c r="F4335" s="17"/>
      <c r="G4335" s="17"/>
      <c r="H4335" s="17"/>
      <c r="I4335" s="17"/>
      <c r="J4335" s="17"/>
      <c r="K4335" s="17"/>
      <c r="L4335" s="17"/>
      <c r="M4335" s="17"/>
      <c r="N4335" s="17"/>
      <c r="O4335" s="17"/>
      <c r="P4335" s="17"/>
    </row>
    <row r="4336" spans="1:16" x14ac:dyDescent="0.3">
      <c r="A4336" s="17"/>
      <c r="B4336" s="17"/>
      <c r="C4336" s="17"/>
      <c r="D4336" s="17"/>
      <c r="E4336" s="17"/>
      <c r="F4336" s="17"/>
      <c r="G4336" s="17"/>
      <c r="H4336" s="17"/>
      <c r="I4336" s="17"/>
      <c r="J4336" s="17"/>
      <c r="K4336" s="17"/>
      <c r="L4336" s="17"/>
      <c r="M4336" s="17"/>
      <c r="N4336" s="17"/>
      <c r="O4336" s="17"/>
      <c r="P4336" s="17"/>
    </row>
    <row r="4337" spans="1:16" x14ac:dyDescent="0.3">
      <c r="A4337" s="17"/>
      <c r="B4337" s="17"/>
      <c r="C4337" s="17"/>
      <c r="D4337" s="17"/>
      <c r="E4337" s="17"/>
      <c r="F4337" s="17"/>
      <c r="G4337" s="17"/>
      <c r="H4337" s="17"/>
      <c r="I4337" s="17"/>
      <c r="J4337" s="17"/>
      <c r="K4337" s="17"/>
      <c r="L4337" s="17"/>
      <c r="M4337" s="17"/>
      <c r="N4337" s="17"/>
      <c r="O4337" s="17"/>
      <c r="P4337" s="17"/>
    </row>
    <row r="4338" spans="1:16" x14ac:dyDescent="0.3">
      <c r="A4338" s="17"/>
      <c r="B4338" s="17"/>
      <c r="C4338" s="17"/>
      <c r="D4338" s="17"/>
      <c r="E4338" s="17"/>
      <c r="F4338" s="17"/>
      <c r="G4338" s="17"/>
      <c r="H4338" s="17"/>
      <c r="I4338" s="17"/>
      <c r="J4338" s="17"/>
      <c r="K4338" s="17"/>
      <c r="L4338" s="17"/>
      <c r="M4338" s="17"/>
      <c r="N4338" s="17"/>
      <c r="O4338" s="17"/>
      <c r="P4338" s="17"/>
    </row>
    <row r="4339" spans="1:16" x14ac:dyDescent="0.3">
      <c r="A4339" s="17"/>
      <c r="B4339" s="17"/>
      <c r="C4339" s="17"/>
      <c r="D4339" s="17"/>
      <c r="E4339" s="17"/>
      <c r="F4339" s="17"/>
      <c r="G4339" s="17"/>
      <c r="H4339" s="17"/>
      <c r="I4339" s="17"/>
      <c r="J4339" s="17"/>
      <c r="K4339" s="17"/>
      <c r="L4339" s="17"/>
      <c r="M4339" s="17"/>
      <c r="N4339" s="17"/>
      <c r="O4339" s="17"/>
      <c r="P4339" s="17"/>
    </row>
    <row r="4340" spans="1:16" x14ac:dyDescent="0.3">
      <c r="A4340" s="17"/>
      <c r="B4340" s="17"/>
      <c r="C4340" s="17"/>
      <c r="D4340" s="17"/>
      <c r="E4340" s="17"/>
      <c r="F4340" s="17"/>
      <c r="G4340" s="17"/>
      <c r="H4340" s="17"/>
      <c r="I4340" s="17"/>
      <c r="J4340" s="17"/>
      <c r="K4340" s="17"/>
      <c r="L4340" s="17"/>
      <c r="M4340" s="17"/>
      <c r="N4340" s="17"/>
      <c r="O4340" s="17"/>
      <c r="P4340" s="17"/>
    </row>
    <row r="4341" spans="1:16" x14ac:dyDescent="0.3">
      <c r="A4341" s="17"/>
      <c r="B4341" s="17"/>
      <c r="C4341" s="17"/>
      <c r="D4341" s="17"/>
      <c r="E4341" s="17"/>
      <c r="F4341" s="17"/>
      <c r="G4341" s="17"/>
      <c r="H4341" s="17"/>
      <c r="I4341" s="17"/>
      <c r="J4341" s="17"/>
      <c r="K4341" s="17"/>
      <c r="L4341" s="17"/>
      <c r="M4341" s="17"/>
      <c r="N4341" s="17"/>
      <c r="O4341" s="17"/>
      <c r="P4341" s="17"/>
    </row>
    <row r="4342" spans="1:16" x14ac:dyDescent="0.3">
      <c r="A4342" s="17"/>
      <c r="B4342" s="17"/>
      <c r="C4342" s="17"/>
      <c r="D4342" s="17"/>
      <c r="E4342" s="17"/>
      <c r="F4342" s="17"/>
      <c r="G4342" s="17"/>
      <c r="H4342" s="17"/>
      <c r="I4342" s="17"/>
      <c r="J4342" s="17"/>
      <c r="K4342" s="17"/>
      <c r="L4342" s="17"/>
      <c r="M4342" s="17"/>
      <c r="N4342" s="17"/>
      <c r="O4342" s="17"/>
      <c r="P4342" s="17"/>
    </row>
    <row r="4343" spans="1:16" x14ac:dyDescent="0.3">
      <c r="A4343" s="17"/>
      <c r="B4343" s="17"/>
      <c r="C4343" s="17"/>
      <c r="D4343" s="17"/>
      <c r="E4343" s="17"/>
      <c r="F4343" s="17"/>
      <c r="G4343" s="17"/>
      <c r="H4343" s="17"/>
      <c r="I4343" s="17"/>
      <c r="J4343" s="17"/>
      <c r="K4343" s="17"/>
      <c r="L4343" s="17"/>
      <c r="M4343" s="17"/>
      <c r="N4343" s="17"/>
      <c r="O4343" s="17"/>
      <c r="P4343" s="17"/>
    </row>
    <row r="4344" spans="1:16" x14ac:dyDescent="0.3">
      <c r="A4344" s="17"/>
      <c r="B4344" s="17"/>
      <c r="C4344" s="17"/>
      <c r="D4344" s="17"/>
      <c r="E4344" s="17"/>
      <c r="F4344" s="17"/>
      <c r="G4344" s="17"/>
      <c r="H4344" s="17"/>
      <c r="I4344" s="17"/>
      <c r="J4344" s="17"/>
      <c r="K4344" s="17"/>
      <c r="L4344" s="17"/>
      <c r="M4344" s="17"/>
      <c r="N4344" s="17"/>
      <c r="O4344" s="17"/>
      <c r="P4344" s="17"/>
    </row>
    <row r="4345" spans="1:16" x14ac:dyDescent="0.3">
      <c r="A4345" s="17"/>
      <c r="B4345" s="17"/>
      <c r="C4345" s="17"/>
      <c r="D4345" s="17"/>
      <c r="E4345" s="17"/>
      <c r="F4345" s="17"/>
      <c r="G4345" s="17"/>
      <c r="H4345" s="17"/>
      <c r="I4345" s="17"/>
      <c r="J4345" s="17"/>
      <c r="K4345" s="17"/>
      <c r="L4345" s="17"/>
      <c r="M4345" s="17"/>
      <c r="N4345" s="17"/>
      <c r="O4345" s="17"/>
      <c r="P4345" s="17"/>
    </row>
    <row r="4346" spans="1:16" x14ac:dyDescent="0.3">
      <c r="A4346" s="17"/>
      <c r="B4346" s="17"/>
      <c r="C4346" s="17"/>
      <c r="D4346" s="17"/>
      <c r="E4346" s="17"/>
      <c r="F4346" s="17"/>
      <c r="G4346" s="17"/>
      <c r="H4346" s="17"/>
      <c r="I4346" s="17"/>
      <c r="J4346" s="17"/>
      <c r="K4346" s="17"/>
      <c r="L4346" s="17"/>
      <c r="M4346" s="17"/>
      <c r="N4346" s="17"/>
      <c r="O4346" s="17"/>
      <c r="P4346" s="17"/>
    </row>
    <row r="4347" spans="1:16" x14ac:dyDescent="0.3">
      <c r="A4347" s="17"/>
      <c r="B4347" s="17"/>
      <c r="C4347" s="17"/>
      <c r="D4347" s="17"/>
      <c r="E4347" s="17"/>
      <c r="F4347" s="17"/>
      <c r="G4347" s="17"/>
      <c r="H4347" s="17"/>
      <c r="I4347" s="17"/>
      <c r="J4347" s="17"/>
      <c r="K4347" s="17"/>
      <c r="L4347" s="17"/>
      <c r="M4347" s="17"/>
      <c r="N4347" s="17"/>
      <c r="O4347" s="17"/>
      <c r="P4347" s="17"/>
    </row>
    <row r="4348" spans="1:16" x14ac:dyDescent="0.3">
      <c r="A4348" s="17"/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7"/>
      <c r="N4348" s="17"/>
      <c r="O4348" s="17"/>
      <c r="P4348" s="17"/>
    </row>
    <row r="4349" spans="1:16" x14ac:dyDescent="0.3">
      <c r="A4349" s="17"/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7"/>
      <c r="N4349" s="17"/>
      <c r="O4349" s="17"/>
      <c r="P4349" s="17"/>
    </row>
    <row r="4350" spans="1:16" x14ac:dyDescent="0.3">
      <c r="A4350" s="17"/>
      <c r="B4350" s="17"/>
      <c r="C4350" s="17"/>
      <c r="D4350" s="17"/>
      <c r="E4350" s="17"/>
      <c r="F4350" s="17"/>
      <c r="G4350" s="17"/>
      <c r="H4350" s="17"/>
      <c r="I4350" s="17"/>
      <c r="J4350" s="17"/>
      <c r="K4350" s="17"/>
      <c r="L4350" s="17"/>
      <c r="M4350" s="17"/>
      <c r="N4350" s="17"/>
      <c r="O4350" s="17"/>
      <c r="P4350" s="17"/>
    </row>
    <row r="4351" spans="1:16" x14ac:dyDescent="0.3">
      <c r="A4351" s="17"/>
      <c r="B4351" s="17"/>
      <c r="C4351" s="17"/>
      <c r="D4351" s="17"/>
      <c r="E4351" s="17"/>
      <c r="F4351" s="17"/>
      <c r="G4351" s="17"/>
      <c r="H4351" s="17"/>
      <c r="I4351" s="17"/>
      <c r="J4351" s="17"/>
      <c r="K4351" s="17"/>
      <c r="L4351" s="17"/>
      <c r="M4351" s="17"/>
      <c r="N4351" s="17"/>
      <c r="O4351" s="17"/>
      <c r="P4351" s="17"/>
    </row>
    <row r="4352" spans="1:16" x14ac:dyDescent="0.3">
      <c r="A4352" s="17"/>
      <c r="B4352" s="17"/>
      <c r="C4352" s="17"/>
      <c r="D4352" s="17"/>
      <c r="E4352" s="17"/>
      <c r="F4352" s="17"/>
      <c r="G4352" s="17"/>
      <c r="H4352" s="17"/>
      <c r="I4352" s="17"/>
      <c r="J4352" s="17"/>
      <c r="K4352" s="17"/>
      <c r="L4352" s="17"/>
      <c r="M4352" s="17"/>
      <c r="N4352" s="17"/>
      <c r="O4352" s="17"/>
      <c r="P4352" s="17"/>
    </row>
    <row r="4353" spans="1:16" x14ac:dyDescent="0.3">
      <c r="A4353" s="17"/>
      <c r="B4353" s="17"/>
      <c r="C4353" s="17"/>
      <c r="D4353" s="17"/>
      <c r="E4353" s="17"/>
      <c r="F4353" s="17"/>
      <c r="G4353" s="17"/>
      <c r="H4353" s="17"/>
      <c r="I4353" s="17"/>
      <c r="J4353" s="17"/>
      <c r="K4353" s="17"/>
      <c r="L4353" s="17"/>
      <c r="M4353" s="17"/>
      <c r="N4353" s="17"/>
      <c r="O4353" s="17"/>
      <c r="P4353" s="17"/>
    </row>
    <row r="4354" spans="1:16" x14ac:dyDescent="0.3">
      <c r="A4354" s="17"/>
      <c r="B4354" s="17"/>
      <c r="C4354" s="17"/>
      <c r="D4354" s="17"/>
      <c r="E4354" s="17"/>
      <c r="F4354" s="17"/>
      <c r="G4354" s="17"/>
      <c r="H4354" s="17"/>
      <c r="I4354" s="17"/>
      <c r="J4354" s="17"/>
      <c r="K4354" s="17"/>
      <c r="L4354" s="17"/>
      <c r="M4354" s="17"/>
      <c r="N4354" s="17"/>
      <c r="O4354" s="17"/>
      <c r="P4354" s="17"/>
    </row>
    <row r="4355" spans="1:16" x14ac:dyDescent="0.3">
      <c r="A4355" s="17"/>
      <c r="B4355" s="17"/>
      <c r="C4355" s="17"/>
      <c r="D4355" s="17"/>
      <c r="E4355" s="17"/>
      <c r="F4355" s="17"/>
      <c r="G4355" s="17"/>
      <c r="H4355" s="17"/>
      <c r="I4355" s="17"/>
      <c r="J4355" s="17"/>
      <c r="K4355" s="17"/>
      <c r="L4355" s="17"/>
      <c r="M4355" s="17"/>
      <c r="N4355" s="17"/>
      <c r="O4355" s="17"/>
      <c r="P4355" s="17"/>
    </row>
    <row r="4356" spans="1:16" x14ac:dyDescent="0.3">
      <c r="A4356" s="17"/>
      <c r="B4356" s="17"/>
      <c r="C4356" s="17"/>
      <c r="D4356" s="17"/>
      <c r="E4356" s="17"/>
      <c r="F4356" s="17"/>
      <c r="G4356" s="17"/>
      <c r="H4356" s="17"/>
      <c r="I4356" s="17"/>
      <c r="J4356" s="17"/>
      <c r="K4356" s="17"/>
      <c r="L4356" s="17"/>
      <c r="M4356" s="17"/>
      <c r="N4356" s="17"/>
      <c r="O4356" s="17"/>
      <c r="P4356" s="17"/>
    </row>
    <row r="4357" spans="1:16" x14ac:dyDescent="0.3">
      <c r="A4357" s="17"/>
      <c r="B4357" s="17"/>
      <c r="C4357" s="17"/>
      <c r="D4357" s="17"/>
      <c r="E4357" s="17"/>
      <c r="F4357" s="17"/>
      <c r="G4357" s="17"/>
      <c r="H4357" s="17"/>
      <c r="I4357" s="17"/>
      <c r="J4357" s="17"/>
      <c r="K4357" s="17"/>
      <c r="L4357" s="17"/>
      <c r="M4357" s="17"/>
      <c r="N4357" s="17"/>
      <c r="O4357" s="17"/>
      <c r="P4357" s="17"/>
    </row>
    <row r="4358" spans="1:16" x14ac:dyDescent="0.3">
      <c r="A4358" s="17"/>
      <c r="B4358" s="17"/>
      <c r="C4358" s="17"/>
      <c r="D4358" s="17"/>
      <c r="E4358" s="17"/>
      <c r="F4358" s="17"/>
      <c r="G4358" s="17"/>
      <c r="H4358" s="17"/>
      <c r="I4358" s="17"/>
      <c r="J4358" s="17"/>
      <c r="K4358" s="17"/>
      <c r="L4358" s="17"/>
      <c r="M4358" s="17"/>
      <c r="N4358" s="17"/>
      <c r="O4358" s="17"/>
      <c r="P4358" s="17"/>
    </row>
    <row r="4359" spans="1:16" x14ac:dyDescent="0.3">
      <c r="A4359" s="17"/>
      <c r="B4359" s="17"/>
      <c r="C4359" s="17"/>
      <c r="D4359" s="17"/>
      <c r="E4359" s="17"/>
      <c r="F4359" s="17"/>
      <c r="G4359" s="17"/>
      <c r="H4359" s="17"/>
      <c r="I4359" s="17"/>
      <c r="J4359" s="17"/>
      <c r="K4359" s="17"/>
      <c r="L4359" s="17"/>
      <c r="M4359" s="17"/>
      <c r="N4359" s="17"/>
      <c r="O4359" s="17"/>
      <c r="P4359" s="17"/>
    </row>
    <row r="4360" spans="1:16" x14ac:dyDescent="0.3">
      <c r="A4360" s="17"/>
      <c r="B4360" s="17"/>
      <c r="C4360" s="17"/>
      <c r="D4360" s="17"/>
      <c r="E4360" s="17"/>
      <c r="F4360" s="17"/>
      <c r="G4360" s="17"/>
      <c r="H4360" s="17"/>
      <c r="I4360" s="17"/>
      <c r="J4360" s="17"/>
      <c r="K4360" s="17"/>
      <c r="L4360" s="17"/>
      <c r="M4360" s="17"/>
      <c r="N4360" s="17"/>
      <c r="O4360" s="17"/>
      <c r="P4360" s="17"/>
    </row>
    <row r="4361" spans="1:16" x14ac:dyDescent="0.3">
      <c r="A4361" s="17"/>
      <c r="B4361" s="17"/>
      <c r="C4361" s="17"/>
      <c r="D4361" s="17"/>
      <c r="E4361" s="17"/>
      <c r="F4361" s="17"/>
      <c r="G4361" s="17"/>
      <c r="H4361" s="17"/>
      <c r="I4361" s="17"/>
      <c r="J4361" s="17"/>
      <c r="K4361" s="17"/>
      <c r="L4361" s="17"/>
      <c r="M4361" s="17"/>
      <c r="N4361" s="17"/>
      <c r="O4361" s="17"/>
      <c r="P4361" s="17"/>
    </row>
    <row r="4362" spans="1:16" x14ac:dyDescent="0.3">
      <c r="A4362" s="17"/>
      <c r="B4362" s="17"/>
      <c r="C4362" s="17"/>
      <c r="D4362" s="17"/>
      <c r="E4362" s="17"/>
      <c r="F4362" s="17"/>
      <c r="G4362" s="17"/>
      <c r="H4362" s="17"/>
      <c r="I4362" s="17"/>
      <c r="J4362" s="17"/>
      <c r="K4362" s="17"/>
      <c r="L4362" s="17"/>
      <c r="M4362" s="17"/>
      <c r="N4362" s="17"/>
      <c r="O4362" s="17"/>
      <c r="P4362" s="17"/>
    </row>
    <row r="4363" spans="1:16" x14ac:dyDescent="0.3">
      <c r="A4363" s="17"/>
      <c r="B4363" s="17"/>
      <c r="C4363" s="17"/>
      <c r="D4363" s="17"/>
      <c r="E4363" s="17"/>
      <c r="F4363" s="17"/>
      <c r="G4363" s="17"/>
      <c r="H4363" s="17"/>
      <c r="I4363" s="17"/>
      <c r="J4363" s="17"/>
      <c r="K4363" s="17"/>
      <c r="L4363" s="17"/>
      <c r="M4363" s="17"/>
      <c r="N4363" s="17"/>
      <c r="O4363" s="17"/>
      <c r="P4363" s="17"/>
    </row>
    <row r="4364" spans="1:16" x14ac:dyDescent="0.3">
      <c r="A4364" s="17"/>
      <c r="B4364" s="17"/>
      <c r="C4364" s="17"/>
      <c r="D4364" s="17"/>
      <c r="E4364" s="17"/>
      <c r="F4364" s="17"/>
      <c r="G4364" s="17"/>
      <c r="H4364" s="17"/>
      <c r="I4364" s="17"/>
      <c r="J4364" s="17"/>
      <c r="K4364" s="17"/>
      <c r="L4364" s="17"/>
      <c r="M4364" s="17"/>
      <c r="N4364" s="17"/>
      <c r="O4364" s="17"/>
      <c r="P4364" s="17"/>
    </row>
    <row r="4365" spans="1:16" x14ac:dyDescent="0.3">
      <c r="A4365" s="17"/>
      <c r="B4365" s="17"/>
      <c r="C4365" s="17"/>
      <c r="D4365" s="17"/>
      <c r="E4365" s="17"/>
      <c r="F4365" s="17"/>
      <c r="G4365" s="17"/>
      <c r="H4365" s="17"/>
      <c r="I4365" s="17"/>
      <c r="J4365" s="17"/>
      <c r="K4365" s="17"/>
      <c r="L4365" s="17"/>
      <c r="M4365" s="17"/>
      <c r="N4365" s="17"/>
      <c r="O4365" s="17"/>
      <c r="P4365" s="17"/>
    </row>
    <row r="4366" spans="1:16" x14ac:dyDescent="0.3">
      <c r="A4366" s="17"/>
      <c r="B4366" s="17"/>
      <c r="C4366" s="17"/>
      <c r="D4366" s="17"/>
      <c r="E4366" s="17"/>
      <c r="F4366" s="17"/>
      <c r="G4366" s="17"/>
      <c r="H4366" s="17"/>
      <c r="I4366" s="17"/>
      <c r="J4366" s="17"/>
      <c r="K4366" s="17"/>
      <c r="L4366" s="17"/>
      <c r="M4366" s="17"/>
      <c r="N4366" s="17"/>
      <c r="O4366" s="17"/>
      <c r="P4366" s="17"/>
    </row>
    <row r="4367" spans="1:16" x14ac:dyDescent="0.3">
      <c r="A4367" s="17"/>
      <c r="B4367" s="17"/>
      <c r="C4367" s="17"/>
      <c r="D4367" s="17"/>
      <c r="E4367" s="17"/>
      <c r="F4367" s="17"/>
      <c r="G4367" s="17"/>
      <c r="H4367" s="17"/>
      <c r="I4367" s="17"/>
      <c r="J4367" s="17"/>
      <c r="K4367" s="17"/>
      <c r="L4367" s="17"/>
      <c r="M4367" s="17"/>
      <c r="N4367" s="17"/>
      <c r="O4367" s="17"/>
      <c r="P4367" s="17"/>
    </row>
    <row r="4368" spans="1:16" x14ac:dyDescent="0.3">
      <c r="A4368" s="17"/>
      <c r="B4368" s="17"/>
      <c r="C4368" s="17"/>
      <c r="D4368" s="17"/>
      <c r="E4368" s="17"/>
      <c r="F4368" s="17"/>
      <c r="G4368" s="17"/>
      <c r="H4368" s="17"/>
      <c r="I4368" s="17"/>
      <c r="J4368" s="17"/>
      <c r="K4368" s="17"/>
      <c r="L4368" s="17"/>
      <c r="M4368" s="17"/>
      <c r="N4368" s="17"/>
      <c r="O4368" s="17"/>
      <c r="P4368" s="17"/>
    </row>
    <row r="4369" spans="1:16" x14ac:dyDescent="0.3">
      <c r="A4369" s="17"/>
      <c r="B4369" s="17"/>
      <c r="C4369" s="17"/>
      <c r="D4369" s="17"/>
      <c r="E4369" s="17"/>
      <c r="F4369" s="17"/>
      <c r="G4369" s="17"/>
      <c r="H4369" s="17"/>
      <c r="I4369" s="17"/>
      <c r="J4369" s="17"/>
      <c r="K4369" s="17"/>
      <c r="L4369" s="17"/>
      <c r="M4369" s="17"/>
      <c r="N4369" s="17"/>
      <c r="O4369" s="17"/>
      <c r="P4369" s="17"/>
    </row>
    <row r="4370" spans="1:16" x14ac:dyDescent="0.3">
      <c r="A4370" s="17"/>
      <c r="B4370" s="17"/>
      <c r="C4370" s="17"/>
      <c r="D4370" s="17"/>
      <c r="E4370" s="17"/>
      <c r="F4370" s="17"/>
      <c r="G4370" s="17"/>
      <c r="H4370" s="17"/>
      <c r="I4370" s="17"/>
      <c r="J4370" s="17"/>
      <c r="K4370" s="17"/>
      <c r="L4370" s="17"/>
      <c r="M4370" s="17"/>
      <c r="N4370" s="17"/>
      <c r="O4370" s="17"/>
      <c r="P4370" s="17"/>
    </row>
    <row r="4371" spans="1:16" x14ac:dyDescent="0.3">
      <c r="A4371" s="17"/>
      <c r="B4371" s="17"/>
      <c r="C4371" s="17"/>
      <c r="D4371" s="17"/>
      <c r="E4371" s="17"/>
      <c r="F4371" s="17"/>
      <c r="G4371" s="17"/>
      <c r="H4371" s="17"/>
      <c r="I4371" s="17"/>
      <c r="J4371" s="17"/>
      <c r="K4371" s="17"/>
      <c r="L4371" s="17"/>
      <c r="M4371" s="17"/>
      <c r="N4371" s="17"/>
      <c r="O4371" s="17"/>
      <c r="P4371" s="17"/>
    </row>
    <row r="4372" spans="1:16" x14ac:dyDescent="0.3">
      <c r="A4372" s="17"/>
      <c r="B4372" s="17"/>
      <c r="C4372" s="17"/>
      <c r="D4372" s="17"/>
      <c r="E4372" s="17"/>
      <c r="F4372" s="17"/>
      <c r="G4372" s="17"/>
      <c r="H4372" s="17"/>
      <c r="I4372" s="17"/>
      <c r="J4372" s="17"/>
      <c r="K4372" s="17"/>
      <c r="L4372" s="17"/>
      <c r="M4372" s="17"/>
      <c r="N4372" s="17"/>
      <c r="O4372" s="17"/>
      <c r="P4372" s="17"/>
    </row>
    <row r="4373" spans="1:16" x14ac:dyDescent="0.3">
      <c r="A4373" s="17"/>
      <c r="B4373" s="17"/>
      <c r="C4373" s="17"/>
      <c r="D4373" s="17"/>
      <c r="E4373" s="17"/>
      <c r="F4373" s="17"/>
      <c r="G4373" s="17"/>
      <c r="H4373" s="17"/>
      <c r="I4373" s="17"/>
      <c r="J4373" s="17"/>
      <c r="K4373" s="17"/>
      <c r="L4373" s="17"/>
      <c r="M4373" s="17"/>
      <c r="N4373" s="17"/>
      <c r="O4373" s="17"/>
      <c r="P4373" s="17"/>
    </row>
    <row r="4374" spans="1:16" x14ac:dyDescent="0.3">
      <c r="A4374" s="17"/>
      <c r="B4374" s="17"/>
      <c r="C4374" s="17"/>
      <c r="D4374" s="17"/>
      <c r="E4374" s="17"/>
      <c r="F4374" s="17"/>
      <c r="G4374" s="17"/>
      <c r="H4374" s="17"/>
      <c r="I4374" s="17"/>
      <c r="J4374" s="17"/>
      <c r="K4374" s="17"/>
      <c r="L4374" s="17"/>
      <c r="M4374" s="17"/>
      <c r="N4374" s="17"/>
      <c r="O4374" s="17"/>
      <c r="P4374" s="17"/>
    </row>
    <row r="4375" spans="1:16" x14ac:dyDescent="0.3">
      <c r="A4375" s="17"/>
      <c r="B4375" s="17"/>
      <c r="C4375" s="17"/>
      <c r="D4375" s="17"/>
      <c r="E4375" s="17"/>
      <c r="F4375" s="17"/>
      <c r="G4375" s="17"/>
      <c r="H4375" s="17"/>
      <c r="I4375" s="17"/>
      <c r="J4375" s="17"/>
      <c r="K4375" s="17"/>
      <c r="L4375" s="17"/>
      <c r="M4375" s="17"/>
      <c r="N4375" s="17"/>
      <c r="O4375" s="17"/>
      <c r="P4375" s="17"/>
    </row>
    <row r="4376" spans="1:16" x14ac:dyDescent="0.3">
      <c r="A4376" s="17"/>
      <c r="B4376" s="17"/>
      <c r="C4376" s="17"/>
      <c r="D4376" s="17"/>
      <c r="E4376" s="17"/>
      <c r="F4376" s="17"/>
      <c r="G4376" s="17"/>
      <c r="H4376" s="17"/>
      <c r="I4376" s="17"/>
      <c r="J4376" s="17"/>
      <c r="K4376" s="17"/>
      <c r="L4376" s="17"/>
      <c r="M4376" s="17"/>
      <c r="N4376" s="17"/>
      <c r="O4376" s="17"/>
      <c r="P4376" s="17"/>
    </row>
    <row r="4377" spans="1:16" x14ac:dyDescent="0.3">
      <c r="A4377" s="17"/>
      <c r="B4377" s="17"/>
      <c r="C4377" s="17"/>
      <c r="D4377" s="17"/>
      <c r="E4377" s="17"/>
      <c r="F4377" s="17"/>
      <c r="G4377" s="17"/>
      <c r="H4377" s="17"/>
      <c r="I4377" s="17"/>
      <c r="J4377" s="17"/>
      <c r="K4377" s="17"/>
      <c r="L4377" s="17"/>
      <c r="M4377" s="17"/>
      <c r="N4377" s="17"/>
      <c r="O4377" s="17"/>
      <c r="P4377" s="17"/>
    </row>
    <row r="4378" spans="1:16" x14ac:dyDescent="0.3">
      <c r="A4378" s="17"/>
      <c r="B4378" s="17"/>
      <c r="C4378" s="17"/>
      <c r="D4378" s="17"/>
      <c r="E4378" s="17"/>
      <c r="F4378" s="17"/>
      <c r="G4378" s="17"/>
      <c r="H4378" s="17"/>
      <c r="I4378" s="17"/>
      <c r="J4378" s="17"/>
      <c r="K4378" s="17"/>
      <c r="L4378" s="17"/>
      <c r="M4378" s="17"/>
      <c r="N4378" s="17"/>
      <c r="O4378" s="17"/>
      <c r="P4378" s="17"/>
    </row>
    <row r="4379" spans="1:16" x14ac:dyDescent="0.3">
      <c r="A4379" s="17"/>
      <c r="B4379" s="17"/>
      <c r="C4379" s="17"/>
      <c r="D4379" s="17"/>
      <c r="E4379" s="17"/>
      <c r="F4379" s="17"/>
      <c r="G4379" s="17"/>
      <c r="H4379" s="17"/>
      <c r="I4379" s="17"/>
      <c r="J4379" s="17"/>
      <c r="K4379" s="17"/>
      <c r="L4379" s="17"/>
      <c r="M4379" s="17"/>
      <c r="N4379" s="17"/>
      <c r="O4379" s="17"/>
      <c r="P4379" s="17"/>
    </row>
    <row r="4380" spans="1:16" x14ac:dyDescent="0.3">
      <c r="A4380" s="17"/>
      <c r="B4380" s="17"/>
      <c r="C4380" s="17"/>
      <c r="D4380" s="17"/>
      <c r="E4380" s="17"/>
      <c r="F4380" s="17"/>
      <c r="G4380" s="17"/>
      <c r="H4380" s="17"/>
      <c r="I4380" s="17"/>
      <c r="J4380" s="17"/>
      <c r="K4380" s="17"/>
      <c r="L4380" s="17"/>
      <c r="M4380" s="17"/>
      <c r="N4380" s="17"/>
      <c r="O4380" s="17"/>
      <c r="P4380" s="17"/>
    </row>
    <row r="4381" spans="1:16" x14ac:dyDescent="0.3">
      <c r="A4381" s="17"/>
      <c r="B4381" s="17"/>
      <c r="C4381" s="17"/>
      <c r="D4381" s="17"/>
      <c r="E4381" s="17"/>
      <c r="F4381" s="17"/>
      <c r="G4381" s="17"/>
      <c r="H4381" s="17"/>
      <c r="I4381" s="17"/>
      <c r="J4381" s="17"/>
      <c r="K4381" s="17"/>
      <c r="L4381" s="17"/>
      <c r="M4381" s="17"/>
      <c r="N4381" s="17"/>
      <c r="O4381" s="17"/>
      <c r="P4381" s="17"/>
    </row>
    <row r="4382" spans="1:16" x14ac:dyDescent="0.3">
      <c r="A4382" s="17"/>
      <c r="B4382" s="17"/>
      <c r="C4382" s="17"/>
      <c r="D4382" s="17"/>
      <c r="E4382" s="17"/>
      <c r="F4382" s="17"/>
      <c r="G4382" s="17"/>
      <c r="H4382" s="17"/>
      <c r="I4382" s="17"/>
      <c r="J4382" s="17"/>
      <c r="K4382" s="17"/>
      <c r="L4382" s="17"/>
      <c r="M4382" s="17"/>
      <c r="N4382" s="17"/>
      <c r="O4382" s="17"/>
      <c r="P4382" s="17"/>
    </row>
    <row r="4383" spans="1:16" x14ac:dyDescent="0.3">
      <c r="A4383" s="17"/>
      <c r="B4383" s="17"/>
      <c r="C4383" s="17"/>
      <c r="D4383" s="17"/>
      <c r="E4383" s="17"/>
      <c r="F4383" s="17"/>
      <c r="G4383" s="17"/>
      <c r="H4383" s="17"/>
      <c r="I4383" s="17"/>
      <c r="J4383" s="17"/>
      <c r="K4383" s="17"/>
      <c r="L4383" s="17"/>
      <c r="M4383" s="17"/>
      <c r="N4383" s="17"/>
      <c r="O4383" s="17"/>
      <c r="P4383" s="17"/>
    </row>
    <row r="4384" spans="1:16" x14ac:dyDescent="0.3">
      <c r="A4384" s="17"/>
      <c r="B4384" s="17"/>
      <c r="C4384" s="17"/>
      <c r="D4384" s="17"/>
      <c r="E4384" s="17"/>
      <c r="F4384" s="17"/>
      <c r="G4384" s="17"/>
      <c r="H4384" s="17"/>
      <c r="I4384" s="17"/>
      <c r="J4384" s="17"/>
      <c r="K4384" s="17"/>
      <c r="L4384" s="17"/>
      <c r="M4384" s="17"/>
      <c r="N4384" s="17"/>
      <c r="O4384" s="17"/>
      <c r="P4384" s="17"/>
    </row>
    <row r="4385" spans="1:16" x14ac:dyDescent="0.3">
      <c r="A4385" s="17"/>
      <c r="B4385" s="17"/>
      <c r="C4385" s="17"/>
      <c r="D4385" s="17"/>
      <c r="E4385" s="17"/>
      <c r="F4385" s="17"/>
      <c r="G4385" s="17"/>
      <c r="H4385" s="17"/>
      <c r="I4385" s="17"/>
      <c r="J4385" s="17"/>
      <c r="K4385" s="17"/>
      <c r="L4385" s="17"/>
      <c r="M4385" s="17"/>
      <c r="N4385" s="17"/>
      <c r="O4385" s="17"/>
      <c r="P4385" s="17"/>
    </row>
    <row r="4386" spans="1:16" x14ac:dyDescent="0.3">
      <c r="A4386" s="17"/>
      <c r="B4386" s="17"/>
      <c r="C4386" s="17"/>
      <c r="D4386" s="17"/>
      <c r="E4386" s="17"/>
      <c r="F4386" s="17"/>
      <c r="G4386" s="17"/>
      <c r="H4386" s="17"/>
      <c r="I4386" s="17"/>
      <c r="J4386" s="17"/>
      <c r="K4386" s="17"/>
      <c r="L4386" s="17"/>
      <c r="M4386" s="17"/>
      <c r="N4386" s="17"/>
      <c r="O4386" s="17"/>
      <c r="P4386" s="17"/>
    </row>
    <row r="4387" spans="1:16" x14ac:dyDescent="0.3">
      <c r="A4387" s="17"/>
      <c r="B4387" s="17"/>
      <c r="C4387" s="17"/>
      <c r="D4387" s="17"/>
      <c r="E4387" s="17"/>
      <c r="F4387" s="17"/>
      <c r="G4387" s="17"/>
      <c r="H4387" s="17"/>
      <c r="I4387" s="17"/>
      <c r="J4387" s="17"/>
      <c r="K4387" s="17"/>
      <c r="L4387" s="17"/>
      <c r="M4387" s="17"/>
      <c r="N4387" s="17"/>
      <c r="O4387" s="17"/>
      <c r="P4387" s="17"/>
    </row>
    <row r="4388" spans="1:16" x14ac:dyDescent="0.3">
      <c r="A4388" s="17"/>
      <c r="B4388" s="17"/>
      <c r="C4388" s="17"/>
      <c r="D4388" s="17"/>
      <c r="E4388" s="17"/>
      <c r="F4388" s="17"/>
      <c r="G4388" s="17"/>
      <c r="H4388" s="17"/>
      <c r="I4388" s="17"/>
      <c r="J4388" s="17"/>
      <c r="K4388" s="17"/>
      <c r="L4388" s="17"/>
      <c r="M4388" s="17"/>
      <c r="N4388" s="17"/>
      <c r="O4388" s="17"/>
      <c r="P4388" s="17"/>
    </row>
    <row r="4389" spans="1:16" x14ac:dyDescent="0.3">
      <c r="A4389" s="17"/>
      <c r="B4389" s="17"/>
      <c r="C4389" s="17"/>
      <c r="D4389" s="17"/>
      <c r="E4389" s="17"/>
      <c r="F4389" s="17"/>
      <c r="G4389" s="17"/>
      <c r="H4389" s="17"/>
      <c r="I4389" s="17"/>
      <c r="J4389" s="17"/>
      <c r="K4389" s="17"/>
      <c r="L4389" s="17"/>
      <c r="M4389" s="17"/>
      <c r="N4389" s="17"/>
      <c r="O4389" s="17"/>
      <c r="P4389" s="17"/>
    </row>
    <row r="4390" spans="1:16" x14ac:dyDescent="0.3">
      <c r="A4390" s="17"/>
      <c r="B4390" s="17"/>
      <c r="C4390" s="17"/>
      <c r="D4390" s="17"/>
      <c r="E4390" s="17"/>
      <c r="F4390" s="17"/>
      <c r="G4390" s="17"/>
      <c r="H4390" s="17"/>
      <c r="I4390" s="17"/>
      <c r="J4390" s="17"/>
      <c r="K4390" s="17"/>
      <c r="L4390" s="17"/>
      <c r="M4390" s="17"/>
      <c r="N4390" s="17"/>
      <c r="O4390" s="17"/>
      <c r="P4390" s="17"/>
    </row>
    <row r="4391" spans="1:16" x14ac:dyDescent="0.3">
      <c r="A4391" s="17"/>
      <c r="B4391" s="17"/>
      <c r="C4391" s="17"/>
      <c r="D4391" s="17"/>
      <c r="E4391" s="17"/>
      <c r="F4391" s="17"/>
      <c r="G4391" s="17"/>
      <c r="H4391" s="17"/>
      <c r="I4391" s="17"/>
      <c r="J4391" s="17"/>
      <c r="K4391" s="17"/>
      <c r="L4391" s="17"/>
      <c r="M4391" s="17"/>
      <c r="N4391" s="17"/>
      <c r="O4391" s="17"/>
      <c r="P4391" s="17"/>
    </row>
    <row r="4392" spans="1:16" x14ac:dyDescent="0.3">
      <c r="A4392" s="17"/>
      <c r="B4392" s="17"/>
      <c r="C4392" s="17"/>
      <c r="D4392" s="17"/>
      <c r="E4392" s="17"/>
      <c r="F4392" s="17"/>
      <c r="G4392" s="17"/>
      <c r="H4392" s="17"/>
      <c r="I4392" s="17"/>
      <c r="J4392" s="17"/>
      <c r="K4392" s="17"/>
      <c r="L4392" s="17"/>
      <c r="M4392" s="17"/>
      <c r="N4392" s="17"/>
      <c r="O4392" s="17"/>
      <c r="P4392" s="17"/>
    </row>
    <row r="4393" spans="1:16" x14ac:dyDescent="0.3">
      <c r="A4393" s="17"/>
      <c r="B4393" s="17"/>
      <c r="C4393" s="17"/>
      <c r="D4393" s="17"/>
      <c r="E4393" s="17"/>
      <c r="F4393" s="17"/>
      <c r="G4393" s="17"/>
      <c r="H4393" s="17"/>
      <c r="I4393" s="17"/>
      <c r="J4393" s="17"/>
      <c r="K4393" s="17"/>
      <c r="L4393" s="17"/>
      <c r="M4393" s="17"/>
      <c r="N4393" s="17"/>
      <c r="O4393" s="17"/>
      <c r="P4393" s="17"/>
    </row>
    <row r="4394" spans="1:16" x14ac:dyDescent="0.3">
      <c r="A4394" s="17"/>
      <c r="B4394" s="17"/>
      <c r="C4394" s="17"/>
      <c r="D4394" s="17"/>
      <c r="E4394" s="17"/>
      <c r="F4394" s="17"/>
      <c r="G4394" s="17"/>
      <c r="H4394" s="17"/>
      <c r="I4394" s="17"/>
      <c r="J4394" s="17"/>
      <c r="K4394" s="17"/>
      <c r="L4394" s="17"/>
      <c r="M4394" s="17"/>
      <c r="N4394" s="17"/>
      <c r="O4394" s="17"/>
      <c r="P4394" s="17"/>
    </row>
    <row r="4395" spans="1:16" x14ac:dyDescent="0.3">
      <c r="A4395" s="17"/>
      <c r="B4395" s="17"/>
      <c r="C4395" s="17"/>
      <c r="D4395" s="17"/>
      <c r="E4395" s="17"/>
      <c r="F4395" s="17"/>
      <c r="G4395" s="17"/>
      <c r="H4395" s="17"/>
      <c r="I4395" s="17"/>
      <c r="J4395" s="17"/>
      <c r="K4395" s="17"/>
      <c r="L4395" s="17"/>
      <c r="M4395" s="17"/>
      <c r="N4395" s="17"/>
      <c r="O4395" s="17"/>
      <c r="P4395" s="17"/>
    </row>
    <row r="4396" spans="1:16" x14ac:dyDescent="0.3">
      <c r="A4396" s="17"/>
      <c r="B4396" s="17"/>
      <c r="C4396" s="17"/>
      <c r="D4396" s="17"/>
      <c r="E4396" s="17"/>
      <c r="F4396" s="17"/>
      <c r="G4396" s="17"/>
      <c r="H4396" s="17"/>
      <c r="I4396" s="17"/>
      <c r="J4396" s="17"/>
      <c r="K4396" s="17"/>
      <c r="L4396" s="17"/>
      <c r="M4396" s="17"/>
      <c r="N4396" s="17"/>
      <c r="O4396" s="17"/>
      <c r="P4396" s="17"/>
    </row>
    <row r="4397" spans="1:16" x14ac:dyDescent="0.3">
      <c r="A4397" s="17"/>
      <c r="B4397" s="17"/>
      <c r="C4397" s="17"/>
      <c r="D4397" s="17"/>
      <c r="E4397" s="17"/>
      <c r="F4397" s="17"/>
      <c r="G4397" s="17"/>
      <c r="H4397" s="17"/>
      <c r="I4397" s="17"/>
      <c r="J4397" s="17"/>
      <c r="K4397" s="17"/>
      <c r="L4397" s="17"/>
      <c r="M4397" s="17"/>
      <c r="N4397" s="17"/>
      <c r="O4397" s="17"/>
      <c r="P4397" s="17"/>
    </row>
    <row r="4398" spans="1:16" x14ac:dyDescent="0.3">
      <c r="A4398" s="17"/>
      <c r="B4398" s="17"/>
      <c r="C4398" s="17"/>
      <c r="D4398" s="17"/>
      <c r="E4398" s="17"/>
      <c r="F4398" s="17"/>
      <c r="G4398" s="17"/>
      <c r="H4398" s="17"/>
      <c r="I4398" s="17"/>
      <c r="J4398" s="17"/>
      <c r="K4398" s="17"/>
      <c r="L4398" s="17"/>
      <c r="M4398" s="17"/>
      <c r="N4398" s="17"/>
      <c r="O4398" s="17"/>
      <c r="P4398" s="17"/>
    </row>
    <row r="4399" spans="1:16" x14ac:dyDescent="0.3">
      <c r="A4399" s="17"/>
      <c r="B4399" s="17"/>
      <c r="C4399" s="17"/>
      <c r="D4399" s="17"/>
      <c r="E4399" s="17"/>
      <c r="F4399" s="17"/>
      <c r="G4399" s="17"/>
      <c r="H4399" s="17"/>
      <c r="I4399" s="17"/>
      <c r="J4399" s="17"/>
      <c r="K4399" s="17"/>
      <c r="L4399" s="17"/>
      <c r="M4399" s="17"/>
      <c r="N4399" s="17"/>
      <c r="O4399" s="17"/>
      <c r="P4399" s="17"/>
    </row>
    <row r="4400" spans="1:16" x14ac:dyDescent="0.3">
      <c r="A4400" s="17"/>
      <c r="B4400" s="17"/>
      <c r="C4400" s="17"/>
      <c r="D4400" s="17"/>
      <c r="E4400" s="17"/>
      <c r="F4400" s="17"/>
      <c r="G4400" s="17"/>
      <c r="H4400" s="17"/>
      <c r="I4400" s="17"/>
      <c r="J4400" s="17"/>
      <c r="K4400" s="17"/>
      <c r="L4400" s="17"/>
      <c r="M4400" s="17"/>
      <c r="N4400" s="17"/>
      <c r="O4400" s="17"/>
      <c r="P4400" s="17"/>
    </row>
    <row r="4401" spans="1:16" x14ac:dyDescent="0.3">
      <c r="A4401" s="17"/>
      <c r="B4401" s="17"/>
      <c r="C4401" s="17"/>
      <c r="D4401" s="17"/>
      <c r="E4401" s="17"/>
      <c r="F4401" s="17"/>
      <c r="G4401" s="17"/>
      <c r="H4401" s="17"/>
      <c r="I4401" s="17"/>
      <c r="J4401" s="17"/>
      <c r="K4401" s="17"/>
      <c r="L4401" s="17"/>
      <c r="M4401" s="17"/>
      <c r="N4401" s="17"/>
      <c r="O4401" s="17"/>
      <c r="P4401" s="17"/>
    </row>
    <row r="4402" spans="1:16" x14ac:dyDescent="0.3">
      <c r="A4402" s="17"/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7"/>
      <c r="N4402" s="17"/>
      <c r="O4402" s="17"/>
      <c r="P4402" s="17"/>
    </row>
    <row r="4403" spans="1:16" x14ac:dyDescent="0.3">
      <c r="A4403" s="17"/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7"/>
      <c r="N4403" s="17"/>
      <c r="O4403" s="17"/>
      <c r="P4403" s="17"/>
    </row>
    <row r="4404" spans="1:16" x14ac:dyDescent="0.3">
      <c r="A4404" s="17"/>
      <c r="B4404" s="17"/>
      <c r="C4404" s="17"/>
      <c r="D4404" s="17"/>
      <c r="E4404" s="17"/>
      <c r="F4404" s="17"/>
      <c r="G4404" s="17"/>
      <c r="H4404" s="17"/>
      <c r="I4404" s="17"/>
      <c r="J4404" s="17"/>
      <c r="K4404" s="17"/>
      <c r="L4404" s="17"/>
      <c r="M4404" s="17"/>
      <c r="N4404" s="17"/>
      <c r="O4404" s="17"/>
      <c r="P4404" s="17"/>
    </row>
    <row r="4405" spans="1:16" x14ac:dyDescent="0.3">
      <c r="A4405" s="17"/>
      <c r="B4405" s="17"/>
      <c r="C4405" s="17"/>
      <c r="D4405" s="17"/>
      <c r="E4405" s="17"/>
      <c r="F4405" s="17"/>
      <c r="G4405" s="17"/>
      <c r="H4405" s="17"/>
      <c r="I4405" s="17"/>
      <c r="J4405" s="17"/>
      <c r="K4405" s="17"/>
      <c r="L4405" s="17"/>
      <c r="M4405" s="17"/>
      <c r="N4405" s="17"/>
      <c r="O4405" s="17"/>
      <c r="P4405" s="17"/>
    </row>
    <row r="4406" spans="1:16" x14ac:dyDescent="0.3">
      <c r="A4406" s="17"/>
      <c r="B4406" s="17"/>
      <c r="C4406" s="17"/>
      <c r="D4406" s="17"/>
      <c r="E4406" s="17"/>
      <c r="F4406" s="17"/>
      <c r="G4406" s="17"/>
      <c r="H4406" s="17"/>
      <c r="I4406" s="17"/>
      <c r="J4406" s="17"/>
      <c r="K4406" s="17"/>
      <c r="L4406" s="17"/>
      <c r="M4406" s="17"/>
      <c r="N4406" s="17"/>
      <c r="O4406" s="17"/>
      <c r="P4406" s="17"/>
    </row>
    <row r="4407" spans="1:16" x14ac:dyDescent="0.3">
      <c r="A4407" s="17"/>
      <c r="B4407" s="17"/>
      <c r="C4407" s="17"/>
      <c r="D4407" s="17"/>
      <c r="E4407" s="17"/>
      <c r="F4407" s="17"/>
      <c r="G4407" s="17"/>
      <c r="H4407" s="17"/>
      <c r="I4407" s="17"/>
      <c r="J4407" s="17"/>
      <c r="K4407" s="17"/>
      <c r="L4407" s="17"/>
      <c r="M4407" s="17"/>
      <c r="N4407" s="17"/>
      <c r="O4407" s="17"/>
      <c r="P4407" s="17"/>
    </row>
    <row r="4408" spans="1:16" x14ac:dyDescent="0.3">
      <c r="A4408" s="17"/>
      <c r="B4408" s="17"/>
      <c r="C4408" s="17"/>
      <c r="D4408" s="17"/>
      <c r="E4408" s="17"/>
      <c r="F4408" s="17"/>
      <c r="G4408" s="17"/>
      <c r="H4408" s="17"/>
      <c r="I4408" s="17"/>
      <c r="J4408" s="17"/>
      <c r="K4408" s="17"/>
      <c r="L4408" s="17"/>
      <c r="M4408" s="17"/>
      <c r="N4408" s="17"/>
      <c r="O4408" s="17"/>
      <c r="P4408" s="17"/>
    </row>
    <row r="4409" spans="1:16" x14ac:dyDescent="0.3">
      <c r="A4409" s="17"/>
      <c r="B4409" s="17"/>
      <c r="C4409" s="17"/>
      <c r="D4409" s="17"/>
      <c r="E4409" s="17"/>
      <c r="F4409" s="17"/>
      <c r="G4409" s="17"/>
      <c r="H4409" s="17"/>
      <c r="I4409" s="17"/>
      <c r="J4409" s="17"/>
      <c r="K4409" s="17"/>
      <c r="L4409" s="17"/>
      <c r="M4409" s="17"/>
      <c r="N4409" s="17"/>
      <c r="O4409" s="17"/>
      <c r="P4409" s="17"/>
    </row>
    <row r="4410" spans="1:16" x14ac:dyDescent="0.3">
      <c r="A4410" s="17"/>
      <c r="B4410" s="17"/>
      <c r="C4410" s="17"/>
      <c r="D4410" s="17"/>
      <c r="E4410" s="17"/>
      <c r="F4410" s="17"/>
      <c r="G4410" s="17"/>
      <c r="H4410" s="17"/>
      <c r="I4410" s="17"/>
      <c r="J4410" s="17"/>
      <c r="K4410" s="17"/>
      <c r="L4410" s="17"/>
      <c r="M4410" s="17"/>
      <c r="N4410" s="17"/>
      <c r="O4410" s="17"/>
      <c r="P4410" s="17"/>
    </row>
    <row r="4411" spans="1:16" x14ac:dyDescent="0.3">
      <c r="A4411" s="17"/>
      <c r="B4411" s="17"/>
      <c r="C4411" s="17"/>
      <c r="D4411" s="17"/>
      <c r="E4411" s="17"/>
      <c r="F4411" s="17"/>
      <c r="G4411" s="17"/>
      <c r="H4411" s="17"/>
      <c r="I4411" s="17"/>
      <c r="J4411" s="17"/>
      <c r="K4411" s="17"/>
      <c r="L4411" s="17"/>
      <c r="M4411" s="17"/>
      <c r="N4411" s="17"/>
      <c r="O4411" s="17"/>
      <c r="P4411" s="17"/>
    </row>
    <row r="4412" spans="1:16" x14ac:dyDescent="0.3">
      <c r="A4412" s="17"/>
      <c r="B4412" s="17"/>
      <c r="C4412" s="17"/>
      <c r="D4412" s="17"/>
      <c r="E4412" s="17"/>
      <c r="F4412" s="17"/>
      <c r="G4412" s="17"/>
      <c r="H4412" s="17"/>
      <c r="I4412" s="17"/>
      <c r="J4412" s="17"/>
      <c r="K4412" s="17"/>
      <c r="L4412" s="17"/>
      <c r="M4412" s="17"/>
      <c r="N4412" s="17"/>
      <c r="O4412" s="17"/>
      <c r="P4412" s="17"/>
    </row>
    <row r="4413" spans="1:16" x14ac:dyDescent="0.3">
      <c r="A4413" s="17"/>
      <c r="B4413" s="17"/>
      <c r="C4413" s="17"/>
      <c r="D4413" s="17"/>
      <c r="E4413" s="17"/>
      <c r="F4413" s="17"/>
      <c r="G4413" s="17"/>
      <c r="H4413" s="17"/>
      <c r="I4413" s="17"/>
      <c r="J4413" s="17"/>
      <c r="K4413" s="17"/>
      <c r="L4413" s="17"/>
      <c r="M4413" s="17"/>
      <c r="N4413" s="17"/>
      <c r="O4413" s="17"/>
      <c r="P4413" s="17"/>
    </row>
    <row r="4414" spans="1:16" x14ac:dyDescent="0.3">
      <c r="A4414" s="17"/>
      <c r="B4414" s="17"/>
      <c r="C4414" s="17"/>
      <c r="D4414" s="17"/>
      <c r="E4414" s="17"/>
      <c r="F4414" s="17"/>
      <c r="G4414" s="17"/>
      <c r="H4414" s="17"/>
      <c r="I4414" s="17"/>
      <c r="J4414" s="17"/>
      <c r="K4414" s="17"/>
      <c r="L4414" s="17"/>
      <c r="M4414" s="17"/>
      <c r="N4414" s="17"/>
      <c r="O4414" s="17"/>
      <c r="P4414" s="17"/>
    </row>
    <row r="4415" spans="1:16" x14ac:dyDescent="0.3">
      <c r="A4415" s="17"/>
      <c r="B4415" s="17"/>
      <c r="C4415" s="17"/>
      <c r="D4415" s="17"/>
      <c r="E4415" s="17"/>
      <c r="F4415" s="17"/>
      <c r="G4415" s="17"/>
      <c r="H4415" s="17"/>
      <c r="I4415" s="17"/>
      <c r="J4415" s="17"/>
      <c r="K4415" s="17"/>
      <c r="L4415" s="17"/>
      <c r="M4415" s="17"/>
      <c r="N4415" s="17"/>
      <c r="O4415" s="17"/>
      <c r="P4415" s="17"/>
    </row>
    <row r="4416" spans="1:16" x14ac:dyDescent="0.3">
      <c r="A4416" s="17"/>
      <c r="B4416" s="17"/>
      <c r="C4416" s="17"/>
      <c r="D4416" s="17"/>
      <c r="E4416" s="17"/>
      <c r="F4416" s="17"/>
      <c r="G4416" s="17"/>
      <c r="H4416" s="17"/>
      <c r="I4416" s="17"/>
      <c r="J4416" s="17"/>
      <c r="K4416" s="17"/>
      <c r="L4416" s="17"/>
      <c r="M4416" s="17"/>
      <c r="N4416" s="17"/>
      <c r="O4416" s="17"/>
      <c r="P4416" s="17"/>
    </row>
    <row r="4417" spans="1:16" x14ac:dyDescent="0.3">
      <c r="A4417" s="17"/>
      <c r="B4417" s="17"/>
      <c r="C4417" s="17"/>
      <c r="D4417" s="17"/>
      <c r="E4417" s="17"/>
      <c r="F4417" s="17"/>
      <c r="G4417" s="17"/>
      <c r="H4417" s="17"/>
      <c r="I4417" s="17"/>
      <c r="J4417" s="17"/>
      <c r="K4417" s="17"/>
      <c r="L4417" s="17"/>
      <c r="M4417" s="17"/>
      <c r="N4417" s="17"/>
      <c r="O4417" s="17"/>
      <c r="P4417" s="17"/>
    </row>
    <row r="4418" spans="1:16" x14ac:dyDescent="0.3">
      <c r="A4418" s="17"/>
      <c r="B4418" s="17"/>
      <c r="C4418" s="17"/>
      <c r="D4418" s="17"/>
      <c r="E4418" s="17"/>
      <c r="F4418" s="17"/>
      <c r="G4418" s="17"/>
      <c r="H4418" s="17"/>
      <c r="I4418" s="17"/>
      <c r="J4418" s="17"/>
      <c r="K4418" s="17"/>
      <c r="L4418" s="17"/>
      <c r="M4418" s="17"/>
      <c r="N4418" s="17"/>
      <c r="O4418" s="17"/>
      <c r="P4418" s="17"/>
    </row>
    <row r="4419" spans="1:16" x14ac:dyDescent="0.3">
      <c r="A4419" s="17"/>
      <c r="B4419" s="17"/>
      <c r="C4419" s="17"/>
      <c r="D4419" s="17"/>
      <c r="E4419" s="17"/>
      <c r="F4419" s="17"/>
      <c r="G4419" s="17"/>
      <c r="H4419" s="17"/>
      <c r="I4419" s="17"/>
      <c r="J4419" s="17"/>
      <c r="K4419" s="17"/>
      <c r="L4419" s="17"/>
      <c r="M4419" s="17"/>
      <c r="N4419" s="17"/>
      <c r="O4419" s="17"/>
      <c r="P4419" s="17"/>
    </row>
    <row r="4420" spans="1:16" x14ac:dyDescent="0.3">
      <c r="A4420" s="17"/>
      <c r="B4420" s="17"/>
      <c r="C4420" s="17"/>
      <c r="D4420" s="17"/>
      <c r="E4420" s="17"/>
      <c r="F4420" s="17"/>
      <c r="G4420" s="17"/>
      <c r="H4420" s="17"/>
      <c r="I4420" s="17"/>
      <c r="J4420" s="17"/>
      <c r="K4420" s="17"/>
      <c r="L4420" s="17"/>
      <c r="M4420" s="17"/>
      <c r="N4420" s="17"/>
      <c r="O4420" s="17"/>
      <c r="P4420" s="17"/>
    </row>
    <row r="4421" spans="1:16" x14ac:dyDescent="0.3">
      <c r="A4421" s="17"/>
      <c r="B4421" s="17"/>
      <c r="C4421" s="17"/>
      <c r="D4421" s="17"/>
      <c r="E4421" s="17"/>
      <c r="F4421" s="17"/>
      <c r="G4421" s="17"/>
      <c r="H4421" s="17"/>
      <c r="I4421" s="17"/>
      <c r="J4421" s="17"/>
      <c r="K4421" s="17"/>
      <c r="L4421" s="17"/>
      <c r="M4421" s="17"/>
      <c r="N4421" s="17"/>
      <c r="O4421" s="17"/>
      <c r="P4421" s="17"/>
    </row>
    <row r="4422" spans="1:16" x14ac:dyDescent="0.3">
      <c r="A4422" s="17"/>
      <c r="B4422" s="17"/>
      <c r="C4422" s="17"/>
      <c r="D4422" s="17"/>
      <c r="E4422" s="17"/>
      <c r="F4422" s="17"/>
      <c r="G4422" s="17"/>
      <c r="H4422" s="17"/>
      <c r="I4422" s="17"/>
      <c r="J4422" s="17"/>
      <c r="K4422" s="17"/>
      <c r="L4422" s="17"/>
      <c r="M4422" s="17"/>
      <c r="N4422" s="17"/>
      <c r="O4422" s="17"/>
      <c r="P4422" s="17"/>
    </row>
    <row r="4423" spans="1:16" x14ac:dyDescent="0.3">
      <c r="A4423" s="17"/>
      <c r="B4423" s="17"/>
      <c r="C4423" s="17"/>
      <c r="D4423" s="17"/>
      <c r="E4423" s="17"/>
      <c r="F4423" s="17"/>
      <c r="G4423" s="17"/>
      <c r="H4423" s="17"/>
      <c r="I4423" s="17"/>
      <c r="J4423" s="17"/>
      <c r="K4423" s="17"/>
      <c r="L4423" s="17"/>
      <c r="M4423" s="17"/>
      <c r="N4423" s="17"/>
      <c r="O4423" s="17"/>
      <c r="P4423" s="17"/>
    </row>
    <row r="4424" spans="1:16" x14ac:dyDescent="0.3">
      <c r="A4424" s="17"/>
      <c r="B4424" s="17"/>
      <c r="C4424" s="17"/>
      <c r="D4424" s="17"/>
      <c r="E4424" s="17"/>
      <c r="F4424" s="17"/>
      <c r="G4424" s="17"/>
      <c r="H4424" s="17"/>
      <c r="I4424" s="17"/>
      <c r="J4424" s="17"/>
      <c r="K4424" s="17"/>
      <c r="L4424" s="17"/>
      <c r="M4424" s="17"/>
      <c r="N4424" s="17"/>
      <c r="O4424" s="17"/>
      <c r="P4424" s="17"/>
    </row>
    <row r="4425" spans="1:16" x14ac:dyDescent="0.3">
      <c r="A4425" s="17"/>
      <c r="B4425" s="17"/>
      <c r="C4425" s="17"/>
      <c r="D4425" s="17"/>
      <c r="E4425" s="17"/>
      <c r="F4425" s="17"/>
      <c r="G4425" s="17"/>
      <c r="H4425" s="17"/>
      <c r="I4425" s="17"/>
      <c r="J4425" s="17"/>
      <c r="K4425" s="17"/>
      <c r="L4425" s="17"/>
      <c r="M4425" s="17"/>
      <c r="N4425" s="17"/>
      <c r="O4425" s="17"/>
      <c r="P4425" s="17"/>
    </row>
    <row r="4426" spans="1:16" x14ac:dyDescent="0.3">
      <c r="A4426" s="17"/>
      <c r="B4426" s="17"/>
      <c r="C4426" s="17"/>
      <c r="D4426" s="17"/>
      <c r="E4426" s="17"/>
      <c r="F4426" s="17"/>
      <c r="G4426" s="17"/>
      <c r="H4426" s="17"/>
      <c r="I4426" s="17"/>
      <c r="J4426" s="17"/>
      <c r="K4426" s="17"/>
      <c r="L4426" s="17"/>
      <c r="M4426" s="17"/>
      <c r="N4426" s="17"/>
      <c r="O4426" s="17"/>
      <c r="P4426" s="17"/>
    </row>
    <row r="4427" spans="1:16" x14ac:dyDescent="0.3">
      <c r="A4427" s="17"/>
      <c r="B4427" s="17"/>
      <c r="C4427" s="17"/>
      <c r="D4427" s="17"/>
      <c r="E4427" s="17"/>
      <c r="F4427" s="17"/>
      <c r="G4427" s="17"/>
      <c r="H4427" s="17"/>
      <c r="I4427" s="17"/>
      <c r="J4427" s="17"/>
      <c r="K4427" s="17"/>
      <c r="L4427" s="17"/>
      <c r="M4427" s="17"/>
      <c r="N4427" s="17"/>
      <c r="O4427" s="17"/>
      <c r="P4427" s="17"/>
    </row>
    <row r="4428" spans="1:16" x14ac:dyDescent="0.3">
      <c r="A4428" s="17"/>
      <c r="B4428" s="17"/>
      <c r="C4428" s="17"/>
      <c r="D4428" s="17"/>
      <c r="E4428" s="17"/>
      <c r="F4428" s="17"/>
      <c r="G4428" s="17"/>
      <c r="H4428" s="17"/>
      <c r="I4428" s="17"/>
      <c r="J4428" s="17"/>
      <c r="K4428" s="17"/>
      <c r="L4428" s="17"/>
      <c r="M4428" s="17"/>
      <c r="N4428" s="17"/>
      <c r="O4428" s="17"/>
      <c r="P4428" s="17"/>
    </row>
    <row r="4429" spans="1:16" x14ac:dyDescent="0.3">
      <c r="A4429" s="17"/>
      <c r="B4429" s="17"/>
      <c r="C4429" s="17"/>
      <c r="D4429" s="17"/>
      <c r="E4429" s="17"/>
      <c r="F4429" s="17"/>
      <c r="G4429" s="17"/>
      <c r="H4429" s="17"/>
      <c r="I4429" s="17"/>
      <c r="J4429" s="17"/>
      <c r="K4429" s="17"/>
      <c r="L4429" s="17"/>
      <c r="M4429" s="17"/>
      <c r="N4429" s="17"/>
      <c r="O4429" s="17"/>
      <c r="P4429" s="17"/>
    </row>
    <row r="4430" spans="1:16" x14ac:dyDescent="0.3">
      <c r="A4430" s="17"/>
      <c r="B4430" s="17"/>
      <c r="C4430" s="17"/>
      <c r="D4430" s="17"/>
      <c r="E4430" s="17"/>
      <c r="F4430" s="17"/>
      <c r="G4430" s="17"/>
      <c r="H4430" s="17"/>
      <c r="I4430" s="17"/>
      <c r="J4430" s="17"/>
      <c r="K4430" s="17"/>
      <c r="L4430" s="17"/>
      <c r="M4430" s="17"/>
      <c r="N4430" s="17"/>
      <c r="O4430" s="17"/>
      <c r="P4430" s="17"/>
    </row>
    <row r="4431" spans="1:16" x14ac:dyDescent="0.3">
      <c r="A4431" s="17"/>
      <c r="B4431" s="17"/>
      <c r="C4431" s="17"/>
      <c r="D4431" s="17"/>
      <c r="E4431" s="17"/>
      <c r="F4431" s="17"/>
      <c r="G4431" s="17"/>
      <c r="H4431" s="17"/>
      <c r="I4431" s="17"/>
      <c r="J4431" s="17"/>
      <c r="K4431" s="17"/>
      <c r="L4431" s="17"/>
      <c r="M4431" s="17"/>
      <c r="N4431" s="17"/>
      <c r="O4431" s="17"/>
      <c r="P4431" s="17"/>
    </row>
    <row r="4432" spans="1:16" x14ac:dyDescent="0.3">
      <c r="A4432" s="17"/>
      <c r="B4432" s="17"/>
      <c r="C4432" s="17"/>
      <c r="D4432" s="17"/>
      <c r="E4432" s="17"/>
      <c r="F4432" s="17"/>
      <c r="G4432" s="17"/>
      <c r="H4432" s="17"/>
      <c r="I4432" s="17"/>
      <c r="J4432" s="17"/>
      <c r="K4432" s="17"/>
      <c r="L4432" s="17"/>
      <c r="M4432" s="17"/>
      <c r="N4432" s="17"/>
      <c r="O4432" s="17"/>
      <c r="P4432" s="17"/>
    </row>
    <row r="4433" spans="1:16" x14ac:dyDescent="0.3">
      <c r="A4433" s="17"/>
      <c r="B4433" s="17"/>
      <c r="C4433" s="17"/>
      <c r="D4433" s="17"/>
      <c r="E4433" s="17"/>
      <c r="F4433" s="17"/>
      <c r="G4433" s="17"/>
      <c r="H4433" s="17"/>
      <c r="I4433" s="17"/>
      <c r="J4433" s="17"/>
      <c r="K4433" s="17"/>
      <c r="L4433" s="17"/>
      <c r="M4433" s="17"/>
      <c r="N4433" s="17"/>
      <c r="O4433" s="17"/>
      <c r="P4433" s="17"/>
    </row>
    <row r="4434" spans="1:16" x14ac:dyDescent="0.3">
      <c r="A4434" s="17"/>
      <c r="B4434" s="17"/>
      <c r="C4434" s="17"/>
      <c r="D4434" s="17"/>
      <c r="E4434" s="17"/>
      <c r="F4434" s="17"/>
      <c r="G4434" s="17"/>
      <c r="H4434" s="17"/>
      <c r="I4434" s="17"/>
      <c r="J4434" s="17"/>
      <c r="K4434" s="17"/>
      <c r="L4434" s="17"/>
      <c r="M4434" s="17"/>
      <c r="N4434" s="17"/>
      <c r="O4434" s="17"/>
      <c r="P4434" s="17"/>
    </row>
    <row r="4435" spans="1:16" x14ac:dyDescent="0.3">
      <c r="A4435" s="17"/>
      <c r="B4435" s="17"/>
      <c r="C4435" s="17"/>
      <c r="D4435" s="17"/>
      <c r="E4435" s="17"/>
      <c r="F4435" s="17"/>
      <c r="G4435" s="17"/>
      <c r="H4435" s="17"/>
      <c r="I4435" s="17"/>
      <c r="J4435" s="17"/>
      <c r="K4435" s="17"/>
      <c r="L4435" s="17"/>
      <c r="M4435" s="17"/>
      <c r="N4435" s="17"/>
      <c r="O4435" s="17"/>
      <c r="P4435" s="17"/>
    </row>
    <row r="4436" spans="1:16" x14ac:dyDescent="0.3">
      <c r="A4436" s="17"/>
      <c r="B4436" s="17"/>
      <c r="C4436" s="17"/>
      <c r="D4436" s="17"/>
      <c r="E4436" s="17"/>
      <c r="F4436" s="17"/>
      <c r="G4436" s="17"/>
      <c r="H4436" s="17"/>
      <c r="I4436" s="17"/>
      <c r="J4436" s="17"/>
      <c r="K4436" s="17"/>
      <c r="L4436" s="17"/>
      <c r="M4436" s="17"/>
      <c r="N4436" s="17"/>
      <c r="O4436" s="17"/>
      <c r="P4436" s="17"/>
    </row>
    <row r="4437" spans="1:16" x14ac:dyDescent="0.3">
      <c r="A4437" s="17"/>
      <c r="B4437" s="17"/>
      <c r="C4437" s="17"/>
      <c r="D4437" s="17"/>
      <c r="E4437" s="17"/>
      <c r="F4437" s="17"/>
      <c r="G4437" s="17"/>
      <c r="H4437" s="17"/>
      <c r="I4437" s="17"/>
      <c r="J4437" s="17"/>
      <c r="K4437" s="17"/>
      <c r="L4437" s="17"/>
      <c r="M4437" s="17"/>
      <c r="N4437" s="17"/>
      <c r="O4437" s="17"/>
      <c r="P4437" s="17"/>
    </row>
    <row r="4438" spans="1:16" x14ac:dyDescent="0.3">
      <c r="A4438" s="17"/>
      <c r="B4438" s="17"/>
      <c r="C4438" s="17"/>
      <c r="D4438" s="17"/>
      <c r="E4438" s="17"/>
      <c r="F4438" s="17"/>
      <c r="G4438" s="17"/>
      <c r="H4438" s="17"/>
      <c r="I4438" s="17"/>
      <c r="J4438" s="17"/>
      <c r="K4438" s="17"/>
      <c r="L4438" s="17"/>
      <c r="M4438" s="17"/>
      <c r="N4438" s="17"/>
      <c r="O4438" s="17"/>
      <c r="P4438" s="17"/>
    </row>
    <row r="4439" spans="1:16" x14ac:dyDescent="0.3">
      <c r="A4439" s="17"/>
      <c r="B4439" s="17"/>
      <c r="C4439" s="17"/>
      <c r="D4439" s="17"/>
      <c r="E4439" s="17"/>
      <c r="F4439" s="17"/>
      <c r="G4439" s="17"/>
      <c r="H4439" s="17"/>
      <c r="I4439" s="17"/>
      <c r="J4439" s="17"/>
      <c r="K4439" s="17"/>
      <c r="L4439" s="17"/>
      <c r="M4439" s="17"/>
      <c r="N4439" s="17"/>
      <c r="O4439" s="17"/>
      <c r="P4439" s="17"/>
    </row>
    <row r="4440" spans="1:16" x14ac:dyDescent="0.3">
      <c r="A4440" s="17"/>
      <c r="B4440" s="17"/>
      <c r="C4440" s="17"/>
      <c r="D4440" s="17"/>
      <c r="E4440" s="17"/>
      <c r="F4440" s="17"/>
      <c r="G4440" s="17"/>
      <c r="H4440" s="17"/>
      <c r="I4440" s="17"/>
      <c r="J4440" s="17"/>
      <c r="K4440" s="17"/>
      <c r="L4440" s="17"/>
      <c r="M4440" s="17"/>
      <c r="N4440" s="17"/>
      <c r="O4440" s="17"/>
      <c r="P4440" s="17"/>
    </row>
    <row r="4441" spans="1:16" x14ac:dyDescent="0.3">
      <c r="A4441" s="17"/>
      <c r="B4441" s="17"/>
      <c r="C4441" s="17"/>
      <c r="D4441" s="17"/>
      <c r="E4441" s="17"/>
      <c r="F4441" s="17"/>
      <c r="G4441" s="17"/>
      <c r="H4441" s="17"/>
      <c r="I4441" s="17"/>
      <c r="J4441" s="17"/>
      <c r="K4441" s="17"/>
      <c r="L4441" s="17"/>
      <c r="M4441" s="17"/>
      <c r="N4441" s="17"/>
      <c r="O4441" s="17"/>
      <c r="P4441" s="17"/>
    </row>
    <row r="4442" spans="1:16" x14ac:dyDescent="0.3">
      <c r="A4442" s="17"/>
      <c r="B4442" s="17"/>
      <c r="C4442" s="17"/>
      <c r="D4442" s="17"/>
      <c r="E4442" s="17"/>
      <c r="F4442" s="17"/>
      <c r="G4442" s="17"/>
      <c r="H4442" s="17"/>
      <c r="I4442" s="17"/>
      <c r="J4442" s="17"/>
      <c r="K4442" s="17"/>
      <c r="L4442" s="17"/>
      <c r="M4442" s="17"/>
      <c r="N4442" s="17"/>
      <c r="O4442" s="17"/>
      <c r="P4442" s="17"/>
    </row>
    <row r="4443" spans="1:16" x14ac:dyDescent="0.3">
      <c r="A4443" s="17"/>
      <c r="B4443" s="17"/>
      <c r="C4443" s="17"/>
      <c r="D4443" s="17"/>
      <c r="E4443" s="17"/>
      <c r="F4443" s="17"/>
      <c r="G4443" s="17"/>
      <c r="H4443" s="17"/>
      <c r="I4443" s="17"/>
      <c r="J4443" s="17"/>
      <c r="K4443" s="17"/>
      <c r="L4443" s="17"/>
      <c r="M4443" s="17"/>
      <c r="N4443" s="17"/>
      <c r="O4443" s="17"/>
      <c r="P4443" s="17"/>
    </row>
    <row r="4444" spans="1:16" x14ac:dyDescent="0.3">
      <c r="A4444" s="17"/>
      <c r="B4444" s="17"/>
      <c r="C4444" s="17"/>
      <c r="D4444" s="17"/>
      <c r="E4444" s="17"/>
      <c r="F4444" s="17"/>
      <c r="G4444" s="17"/>
      <c r="H4444" s="17"/>
      <c r="I4444" s="17"/>
      <c r="J4444" s="17"/>
      <c r="K4444" s="17"/>
      <c r="L4444" s="17"/>
      <c r="M4444" s="17"/>
      <c r="N4444" s="17"/>
      <c r="O4444" s="17"/>
      <c r="P4444" s="17"/>
    </row>
    <row r="4445" spans="1:16" x14ac:dyDescent="0.3">
      <c r="A4445" s="17"/>
      <c r="B4445" s="17"/>
      <c r="C4445" s="17"/>
      <c r="D4445" s="17"/>
      <c r="E4445" s="17"/>
      <c r="F4445" s="17"/>
      <c r="G4445" s="17"/>
      <c r="H4445" s="17"/>
      <c r="I4445" s="17"/>
      <c r="J4445" s="17"/>
      <c r="K4445" s="17"/>
      <c r="L4445" s="17"/>
      <c r="M4445" s="17"/>
      <c r="N4445" s="17"/>
      <c r="O4445" s="17"/>
      <c r="P4445" s="17"/>
    </row>
    <row r="4446" spans="1:16" x14ac:dyDescent="0.3">
      <c r="A4446" s="17"/>
      <c r="B4446" s="17"/>
      <c r="C4446" s="17"/>
      <c r="D4446" s="17"/>
      <c r="E4446" s="17"/>
      <c r="F4446" s="17"/>
      <c r="G4446" s="17"/>
      <c r="H4446" s="17"/>
      <c r="I4446" s="17"/>
      <c r="J4446" s="17"/>
      <c r="K4446" s="17"/>
      <c r="L4446" s="17"/>
      <c r="M4446" s="17"/>
      <c r="N4446" s="17"/>
      <c r="O4446" s="17"/>
      <c r="P4446" s="17"/>
    </row>
    <row r="4447" spans="1:16" x14ac:dyDescent="0.3">
      <c r="A4447" s="17"/>
      <c r="B4447" s="17"/>
      <c r="C4447" s="17"/>
      <c r="D4447" s="17"/>
      <c r="E4447" s="17"/>
      <c r="F4447" s="17"/>
      <c r="G4447" s="17"/>
      <c r="H4447" s="17"/>
      <c r="I4447" s="17"/>
      <c r="J4447" s="17"/>
      <c r="K4447" s="17"/>
      <c r="L4447" s="17"/>
      <c r="M4447" s="17"/>
      <c r="N4447" s="17"/>
      <c r="O4447" s="17"/>
      <c r="P4447" s="17"/>
    </row>
    <row r="4448" spans="1:16" x14ac:dyDescent="0.3">
      <c r="A4448" s="17"/>
      <c r="B4448" s="17"/>
      <c r="C4448" s="17"/>
      <c r="D4448" s="17"/>
      <c r="E4448" s="17"/>
      <c r="F4448" s="17"/>
      <c r="G4448" s="17"/>
      <c r="H4448" s="17"/>
      <c r="I4448" s="17"/>
      <c r="J4448" s="17"/>
      <c r="K4448" s="17"/>
      <c r="L4448" s="17"/>
      <c r="M4448" s="17"/>
      <c r="N4448" s="17"/>
      <c r="O4448" s="17"/>
      <c r="P4448" s="17"/>
    </row>
    <row r="4449" spans="1:16" x14ac:dyDescent="0.3">
      <c r="A4449" s="17"/>
      <c r="B4449" s="17"/>
      <c r="C4449" s="17"/>
      <c r="D4449" s="17"/>
      <c r="E4449" s="17"/>
      <c r="F4449" s="17"/>
      <c r="G4449" s="17"/>
      <c r="H4449" s="17"/>
      <c r="I4449" s="17"/>
      <c r="J4449" s="17"/>
      <c r="K4449" s="17"/>
      <c r="L4449" s="17"/>
      <c r="M4449" s="17"/>
      <c r="N4449" s="17"/>
      <c r="O4449" s="17"/>
      <c r="P4449" s="17"/>
    </row>
    <row r="4450" spans="1:16" x14ac:dyDescent="0.3">
      <c r="A4450" s="17"/>
      <c r="B4450" s="17"/>
      <c r="C4450" s="17"/>
      <c r="D4450" s="17"/>
      <c r="E4450" s="17"/>
      <c r="F4450" s="17"/>
      <c r="G4450" s="17"/>
      <c r="H4450" s="17"/>
      <c r="I4450" s="17"/>
      <c r="J4450" s="17"/>
      <c r="K4450" s="17"/>
      <c r="L4450" s="17"/>
      <c r="M4450" s="17"/>
      <c r="N4450" s="17"/>
      <c r="O4450" s="17"/>
      <c r="P4450" s="17"/>
    </row>
    <row r="4451" spans="1:16" x14ac:dyDescent="0.3">
      <c r="A4451" s="17"/>
      <c r="B4451" s="17"/>
      <c r="C4451" s="17"/>
      <c r="D4451" s="17"/>
      <c r="E4451" s="17"/>
      <c r="F4451" s="17"/>
      <c r="G4451" s="17"/>
      <c r="H4451" s="17"/>
      <c r="I4451" s="17"/>
      <c r="J4451" s="17"/>
      <c r="K4451" s="17"/>
      <c r="L4451" s="17"/>
      <c r="M4451" s="17"/>
      <c r="N4451" s="17"/>
      <c r="O4451" s="17"/>
      <c r="P4451" s="17"/>
    </row>
    <row r="4452" spans="1:16" x14ac:dyDescent="0.3">
      <c r="A4452" s="17"/>
      <c r="B4452" s="17"/>
      <c r="C4452" s="17"/>
      <c r="D4452" s="17"/>
      <c r="E4452" s="17"/>
      <c r="F4452" s="17"/>
      <c r="G4452" s="17"/>
      <c r="H4452" s="17"/>
      <c r="I4452" s="17"/>
      <c r="J4452" s="17"/>
      <c r="K4452" s="17"/>
      <c r="L4452" s="17"/>
      <c r="M4452" s="17"/>
      <c r="N4452" s="17"/>
      <c r="O4452" s="17"/>
      <c r="P4452" s="17"/>
    </row>
    <row r="4453" spans="1:16" x14ac:dyDescent="0.3">
      <c r="A4453" s="17"/>
      <c r="B4453" s="17"/>
      <c r="C4453" s="17"/>
      <c r="D4453" s="17"/>
      <c r="E4453" s="17"/>
      <c r="F4453" s="17"/>
      <c r="G4453" s="17"/>
      <c r="H4453" s="17"/>
      <c r="I4453" s="17"/>
      <c r="J4453" s="17"/>
      <c r="K4453" s="17"/>
      <c r="L4453" s="17"/>
      <c r="M4453" s="17"/>
      <c r="N4453" s="17"/>
      <c r="O4453" s="17"/>
      <c r="P4453" s="17"/>
    </row>
    <row r="4454" spans="1:16" x14ac:dyDescent="0.3">
      <c r="A4454" s="17"/>
      <c r="B4454" s="17"/>
      <c r="C4454" s="17"/>
      <c r="D4454" s="17"/>
      <c r="E4454" s="17"/>
      <c r="F4454" s="17"/>
      <c r="G4454" s="17"/>
      <c r="H4454" s="17"/>
      <c r="I4454" s="17"/>
      <c r="J4454" s="17"/>
      <c r="K4454" s="17"/>
      <c r="L4454" s="17"/>
      <c r="M4454" s="17"/>
      <c r="N4454" s="17"/>
      <c r="O4454" s="17"/>
      <c r="P4454" s="17"/>
    </row>
    <row r="4455" spans="1:16" x14ac:dyDescent="0.3">
      <c r="A4455" s="17"/>
      <c r="B4455" s="17"/>
      <c r="C4455" s="17"/>
      <c r="D4455" s="17"/>
      <c r="E4455" s="17"/>
      <c r="F4455" s="17"/>
      <c r="G4455" s="17"/>
      <c r="H4455" s="17"/>
      <c r="I4455" s="17"/>
      <c r="J4455" s="17"/>
      <c r="K4455" s="17"/>
      <c r="L4455" s="17"/>
      <c r="M4455" s="17"/>
      <c r="N4455" s="17"/>
      <c r="O4455" s="17"/>
      <c r="P4455" s="17"/>
    </row>
    <row r="4456" spans="1:16" x14ac:dyDescent="0.3">
      <c r="A4456" s="17"/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7"/>
      <c r="N4456" s="17"/>
      <c r="O4456" s="17"/>
      <c r="P4456" s="17"/>
    </row>
    <row r="4457" spans="1:16" x14ac:dyDescent="0.3">
      <c r="A4457" s="17"/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7"/>
      <c r="N4457" s="17"/>
      <c r="O4457" s="17"/>
      <c r="P4457" s="17"/>
    </row>
    <row r="4458" spans="1:16" x14ac:dyDescent="0.3">
      <c r="A4458" s="17"/>
      <c r="B4458" s="17"/>
      <c r="C4458" s="17"/>
      <c r="D4458" s="17"/>
      <c r="E4458" s="17"/>
      <c r="F4458" s="17"/>
      <c r="G4458" s="17"/>
      <c r="H4458" s="17"/>
      <c r="I4458" s="17"/>
      <c r="J4458" s="17"/>
      <c r="K4458" s="17"/>
      <c r="L4458" s="17"/>
      <c r="M4458" s="17"/>
      <c r="N4458" s="17"/>
      <c r="O4458" s="17"/>
      <c r="P4458" s="17"/>
    </row>
    <row r="4459" spans="1:16" x14ac:dyDescent="0.3">
      <c r="A4459" s="17"/>
      <c r="B4459" s="17"/>
      <c r="C4459" s="17"/>
      <c r="D4459" s="17"/>
      <c r="E4459" s="17"/>
      <c r="F4459" s="17"/>
      <c r="G4459" s="17"/>
      <c r="H4459" s="17"/>
      <c r="I4459" s="17"/>
      <c r="J4459" s="17"/>
      <c r="K4459" s="17"/>
      <c r="L4459" s="17"/>
      <c r="M4459" s="17"/>
      <c r="N4459" s="17"/>
      <c r="O4459" s="17"/>
      <c r="P4459" s="17"/>
    </row>
    <row r="4460" spans="1:16" x14ac:dyDescent="0.3">
      <c r="A4460" s="17"/>
      <c r="B4460" s="17"/>
      <c r="C4460" s="17"/>
      <c r="D4460" s="17"/>
      <c r="E4460" s="17"/>
      <c r="F4460" s="17"/>
      <c r="G4460" s="17"/>
      <c r="H4460" s="17"/>
      <c r="I4460" s="17"/>
      <c r="J4460" s="17"/>
      <c r="K4460" s="17"/>
      <c r="L4460" s="17"/>
      <c r="M4460" s="17"/>
      <c r="N4460" s="17"/>
      <c r="O4460" s="17"/>
      <c r="P4460" s="17"/>
    </row>
    <row r="4461" spans="1:16" x14ac:dyDescent="0.3">
      <c r="A4461" s="17"/>
      <c r="B4461" s="17"/>
      <c r="C4461" s="17"/>
      <c r="D4461" s="17"/>
      <c r="E4461" s="17"/>
      <c r="F4461" s="17"/>
      <c r="G4461" s="17"/>
      <c r="H4461" s="17"/>
      <c r="I4461" s="17"/>
      <c r="J4461" s="17"/>
      <c r="K4461" s="17"/>
      <c r="L4461" s="17"/>
      <c r="M4461" s="17"/>
      <c r="N4461" s="17"/>
      <c r="O4461" s="17"/>
      <c r="P4461" s="17"/>
    </row>
    <row r="4462" spans="1:16" x14ac:dyDescent="0.3">
      <c r="A4462" s="17"/>
      <c r="B4462" s="17"/>
      <c r="C4462" s="17"/>
      <c r="D4462" s="17"/>
      <c r="E4462" s="17"/>
      <c r="F4462" s="17"/>
      <c r="G4462" s="17"/>
      <c r="H4462" s="17"/>
      <c r="I4462" s="17"/>
      <c r="J4462" s="17"/>
      <c r="K4462" s="17"/>
      <c r="L4462" s="17"/>
      <c r="M4462" s="17"/>
      <c r="N4462" s="17"/>
      <c r="O4462" s="17"/>
      <c r="P4462" s="17"/>
    </row>
    <row r="4463" spans="1:16" x14ac:dyDescent="0.3">
      <c r="A4463" s="17"/>
      <c r="B4463" s="17"/>
      <c r="C4463" s="17"/>
      <c r="D4463" s="17"/>
      <c r="E4463" s="17"/>
      <c r="F4463" s="17"/>
      <c r="G4463" s="17"/>
      <c r="H4463" s="17"/>
      <c r="I4463" s="17"/>
      <c r="J4463" s="17"/>
      <c r="K4463" s="17"/>
      <c r="L4463" s="17"/>
      <c r="M4463" s="17"/>
      <c r="N4463" s="17"/>
      <c r="O4463" s="17"/>
      <c r="P4463" s="17"/>
    </row>
    <row r="4464" spans="1:16" x14ac:dyDescent="0.3">
      <c r="A4464" s="17"/>
      <c r="B4464" s="17"/>
      <c r="C4464" s="17"/>
      <c r="D4464" s="17"/>
      <c r="E4464" s="17"/>
      <c r="F4464" s="17"/>
      <c r="G4464" s="17"/>
      <c r="H4464" s="17"/>
      <c r="I4464" s="17"/>
      <c r="J4464" s="17"/>
      <c r="K4464" s="17"/>
      <c r="L4464" s="17"/>
      <c r="M4464" s="17"/>
      <c r="N4464" s="17"/>
      <c r="O4464" s="17"/>
      <c r="P4464" s="17"/>
    </row>
    <row r="4465" spans="1:16" x14ac:dyDescent="0.3">
      <c r="A4465" s="17"/>
      <c r="B4465" s="17"/>
      <c r="C4465" s="17"/>
      <c r="D4465" s="17"/>
      <c r="E4465" s="17"/>
      <c r="F4465" s="17"/>
      <c r="G4465" s="17"/>
      <c r="H4465" s="17"/>
      <c r="I4465" s="17"/>
      <c r="J4465" s="17"/>
      <c r="K4465" s="17"/>
      <c r="L4465" s="17"/>
      <c r="M4465" s="17"/>
      <c r="N4465" s="17"/>
      <c r="O4465" s="17"/>
      <c r="P4465" s="17"/>
    </row>
    <row r="4466" spans="1:16" x14ac:dyDescent="0.3">
      <c r="A4466" s="17"/>
      <c r="B4466" s="17"/>
      <c r="C4466" s="17"/>
      <c r="D4466" s="17"/>
      <c r="E4466" s="17"/>
      <c r="F4466" s="17"/>
      <c r="G4466" s="17"/>
      <c r="H4466" s="17"/>
      <c r="I4466" s="17"/>
      <c r="J4466" s="17"/>
      <c r="K4466" s="17"/>
      <c r="L4466" s="17"/>
      <c r="M4466" s="17"/>
      <c r="N4466" s="17"/>
      <c r="O4466" s="17"/>
      <c r="P4466" s="17"/>
    </row>
    <row r="4467" spans="1:16" x14ac:dyDescent="0.3">
      <c r="A4467" s="17"/>
      <c r="B4467" s="17"/>
      <c r="C4467" s="17"/>
      <c r="D4467" s="17"/>
      <c r="E4467" s="17"/>
      <c r="F4467" s="17"/>
      <c r="G4467" s="17"/>
      <c r="H4467" s="17"/>
      <c r="I4467" s="17"/>
      <c r="J4467" s="17"/>
      <c r="K4467" s="17"/>
      <c r="L4467" s="17"/>
      <c r="M4467" s="17"/>
      <c r="N4467" s="17"/>
      <c r="O4467" s="17"/>
      <c r="P4467" s="17"/>
    </row>
    <row r="4468" spans="1:16" x14ac:dyDescent="0.3">
      <c r="A4468" s="17"/>
      <c r="B4468" s="17"/>
      <c r="C4468" s="17"/>
      <c r="D4468" s="17"/>
      <c r="E4468" s="17"/>
      <c r="F4468" s="17"/>
      <c r="G4468" s="17"/>
      <c r="H4468" s="17"/>
      <c r="I4468" s="17"/>
      <c r="J4468" s="17"/>
      <c r="K4468" s="17"/>
      <c r="L4468" s="17"/>
      <c r="M4468" s="17"/>
      <c r="N4468" s="17"/>
      <c r="O4468" s="17"/>
      <c r="P4468" s="17"/>
    </row>
    <row r="4469" spans="1:16" x14ac:dyDescent="0.3">
      <c r="A4469" s="17"/>
      <c r="B4469" s="17"/>
      <c r="C4469" s="17"/>
      <c r="D4469" s="17"/>
      <c r="E4469" s="17"/>
      <c r="F4469" s="17"/>
      <c r="G4469" s="17"/>
      <c r="H4469" s="17"/>
      <c r="I4469" s="17"/>
      <c r="J4469" s="17"/>
      <c r="K4469" s="17"/>
      <c r="L4469" s="17"/>
      <c r="M4469" s="17"/>
      <c r="N4469" s="17"/>
      <c r="O4469" s="17"/>
      <c r="P4469" s="17"/>
    </row>
    <row r="4470" spans="1:16" x14ac:dyDescent="0.3">
      <c r="A4470" s="17"/>
      <c r="B4470" s="17"/>
      <c r="C4470" s="17"/>
      <c r="D4470" s="17"/>
      <c r="E4470" s="17"/>
      <c r="F4470" s="17"/>
      <c r="G4470" s="17"/>
      <c r="H4470" s="17"/>
      <c r="I4470" s="17"/>
      <c r="J4470" s="17"/>
      <c r="K4470" s="17"/>
      <c r="L4470" s="17"/>
      <c r="M4470" s="17"/>
      <c r="N4470" s="17"/>
      <c r="O4470" s="17"/>
      <c r="P4470" s="17"/>
    </row>
    <row r="4471" spans="1:16" x14ac:dyDescent="0.3">
      <c r="A4471" s="17"/>
      <c r="B4471" s="17"/>
      <c r="C4471" s="17"/>
      <c r="D4471" s="17"/>
      <c r="E4471" s="17"/>
      <c r="F4471" s="17"/>
      <c r="G4471" s="17"/>
      <c r="H4471" s="17"/>
      <c r="I4471" s="17"/>
      <c r="J4471" s="17"/>
      <c r="K4471" s="17"/>
      <c r="L4471" s="17"/>
      <c r="M4471" s="17"/>
      <c r="N4471" s="17"/>
      <c r="O4471" s="17"/>
      <c r="P4471" s="17"/>
    </row>
    <row r="4472" spans="1:16" x14ac:dyDescent="0.3">
      <c r="A4472" s="17"/>
      <c r="B4472" s="17"/>
      <c r="C4472" s="17"/>
      <c r="D4472" s="17"/>
      <c r="E4472" s="17"/>
      <c r="F4472" s="17"/>
      <c r="G4472" s="17"/>
      <c r="H4472" s="17"/>
      <c r="I4472" s="17"/>
      <c r="J4472" s="17"/>
      <c r="K4472" s="17"/>
      <c r="L4472" s="17"/>
      <c r="M4472" s="17"/>
      <c r="N4472" s="17"/>
      <c r="O4472" s="17"/>
      <c r="P4472" s="17"/>
    </row>
    <row r="4473" spans="1:16" x14ac:dyDescent="0.3">
      <c r="A4473" s="17"/>
      <c r="B4473" s="17"/>
      <c r="C4473" s="17"/>
      <c r="D4473" s="17"/>
      <c r="E4473" s="17"/>
      <c r="F4473" s="17"/>
      <c r="G4473" s="17"/>
      <c r="H4473" s="17"/>
      <c r="I4473" s="17"/>
      <c r="J4473" s="17"/>
      <c r="K4473" s="17"/>
      <c r="L4473" s="17"/>
      <c r="M4473" s="17"/>
      <c r="N4473" s="17"/>
      <c r="O4473" s="17"/>
      <c r="P4473" s="17"/>
    </row>
    <row r="4474" spans="1:16" x14ac:dyDescent="0.3">
      <c r="A4474" s="17"/>
      <c r="B4474" s="17"/>
      <c r="C4474" s="17"/>
      <c r="D4474" s="17"/>
      <c r="E4474" s="17"/>
      <c r="F4474" s="17"/>
      <c r="G4474" s="17"/>
      <c r="H4474" s="17"/>
      <c r="I4474" s="17"/>
      <c r="J4474" s="17"/>
      <c r="K4474" s="17"/>
      <c r="L4474" s="17"/>
      <c r="M4474" s="17"/>
      <c r="N4474" s="17"/>
      <c r="O4474" s="17"/>
      <c r="P4474" s="17"/>
    </row>
    <row r="4475" spans="1:16" x14ac:dyDescent="0.3">
      <c r="A4475" s="17"/>
      <c r="B4475" s="17"/>
      <c r="C4475" s="17"/>
      <c r="D4475" s="17"/>
      <c r="E4475" s="17"/>
      <c r="F4475" s="17"/>
      <c r="G4475" s="17"/>
      <c r="H4475" s="17"/>
      <c r="I4475" s="17"/>
      <c r="J4475" s="17"/>
      <c r="K4475" s="17"/>
      <c r="L4475" s="17"/>
      <c r="M4475" s="17"/>
      <c r="N4475" s="17"/>
      <c r="O4475" s="17"/>
      <c r="P4475" s="17"/>
    </row>
    <row r="4476" spans="1:16" x14ac:dyDescent="0.3">
      <c r="A4476" s="17"/>
      <c r="B4476" s="17"/>
      <c r="C4476" s="17"/>
      <c r="D4476" s="17"/>
      <c r="E4476" s="17"/>
      <c r="F4476" s="17"/>
      <c r="G4476" s="17"/>
      <c r="H4476" s="17"/>
      <c r="I4476" s="17"/>
      <c r="J4476" s="17"/>
      <c r="K4476" s="17"/>
      <c r="L4476" s="17"/>
      <c r="M4476" s="17"/>
      <c r="N4476" s="17"/>
      <c r="O4476" s="17"/>
      <c r="P4476" s="17"/>
    </row>
    <row r="4477" spans="1:16" x14ac:dyDescent="0.3">
      <c r="A4477" s="17"/>
      <c r="B4477" s="17"/>
      <c r="C4477" s="17"/>
      <c r="D4477" s="17"/>
      <c r="E4477" s="17"/>
      <c r="F4477" s="17"/>
      <c r="G4477" s="17"/>
      <c r="H4477" s="17"/>
      <c r="I4477" s="17"/>
      <c r="J4477" s="17"/>
      <c r="K4477" s="17"/>
      <c r="L4477" s="17"/>
      <c r="M4477" s="17"/>
      <c r="N4477" s="17"/>
      <c r="O4477" s="17"/>
      <c r="P4477" s="17"/>
    </row>
    <row r="4478" spans="1:16" x14ac:dyDescent="0.3">
      <c r="A4478" s="17"/>
      <c r="B4478" s="17"/>
      <c r="C4478" s="17"/>
      <c r="D4478" s="17"/>
      <c r="E4478" s="17"/>
      <c r="F4478" s="17"/>
      <c r="G4478" s="17"/>
      <c r="H4478" s="17"/>
      <c r="I4478" s="17"/>
      <c r="J4478" s="17"/>
      <c r="K4478" s="17"/>
      <c r="L4478" s="17"/>
      <c r="M4478" s="17"/>
      <c r="N4478" s="17"/>
      <c r="O4478" s="17"/>
      <c r="P4478" s="17"/>
    </row>
    <row r="4479" spans="1:16" x14ac:dyDescent="0.3">
      <c r="A4479" s="17"/>
      <c r="B4479" s="17"/>
      <c r="C4479" s="17"/>
      <c r="D4479" s="17"/>
      <c r="E4479" s="17"/>
      <c r="F4479" s="17"/>
      <c r="G4479" s="17"/>
      <c r="H4479" s="17"/>
      <c r="I4479" s="17"/>
      <c r="J4479" s="17"/>
      <c r="K4479" s="17"/>
      <c r="L4479" s="17"/>
      <c r="M4479" s="17"/>
      <c r="N4479" s="17"/>
      <c r="O4479" s="17"/>
      <c r="P4479" s="17"/>
    </row>
    <row r="4480" spans="1:16" x14ac:dyDescent="0.3">
      <c r="A4480" s="17"/>
      <c r="B4480" s="17"/>
      <c r="C4480" s="17"/>
      <c r="D4480" s="17"/>
      <c r="E4480" s="17"/>
      <c r="F4480" s="17"/>
      <c r="G4480" s="17"/>
      <c r="H4480" s="17"/>
      <c r="I4480" s="17"/>
      <c r="J4480" s="17"/>
      <c r="K4480" s="17"/>
      <c r="L4480" s="17"/>
      <c r="M4480" s="17"/>
      <c r="N4480" s="17"/>
      <c r="O4480" s="17"/>
      <c r="P4480" s="17"/>
    </row>
    <row r="4481" spans="1:16" x14ac:dyDescent="0.3">
      <c r="A4481" s="17"/>
      <c r="B4481" s="17"/>
      <c r="C4481" s="17"/>
      <c r="D4481" s="17"/>
      <c r="E4481" s="17"/>
      <c r="F4481" s="17"/>
      <c r="G4481" s="17"/>
      <c r="H4481" s="17"/>
      <c r="I4481" s="17"/>
      <c r="J4481" s="17"/>
      <c r="K4481" s="17"/>
      <c r="L4481" s="17"/>
      <c r="M4481" s="17"/>
      <c r="N4481" s="17"/>
      <c r="O4481" s="17"/>
      <c r="P4481" s="17"/>
    </row>
    <row r="4482" spans="1:16" x14ac:dyDescent="0.3">
      <c r="A4482" s="17"/>
      <c r="B4482" s="17"/>
      <c r="C4482" s="17"/>
      <c r="D4482" s="17"/>
      <c r="E4482" s="17"/>
      <c r="F4482" s="17"/>
      <c r="G4482" s="17"/>
      <c r="H4482" s="17"/>
      <c r="I4482" s="17"/>
      <c r="J4482" s="17"/>
      <c r="K4482" s="17"/>
      <c r="L4482" s="17"/>
      <c r="M4482" s="17"/>
      <c r="N4482" s="17"/>
      <c r="O4482" s="17"/>
      <c r="P4482" s="17"/>
    </row>
    <row r="4483" spans="1:16" x14ac:dyDescent="0.3">
      <c r="A4483" s="17"/>
      <c r="B4483" s="17"/>
      <c r="C4483" s="17"/>
      <c r="D4483" s="17"/>
      <c r="E4483" s="17"/>
      <c r="F4483" s="17"/>
      <c r="G4483" s="17"/>
      <c r="H4483" s="17"/>
      <c r="I4483" s="17"/>
      <c r="J4483" s="17"/>
      <c r="K4483" s="17"/>
      <c r="L4483" s="17"/>
      <c r="M4483" s="17"/>
      <c r="N4483" s="17"/>
      <c r="O4483" s="17"/>
      <c r="P4483" s="17"/>
    </row>
    <row r="4484" spans="1:16" x14ac:dyDescent="0.3">
      <c r="A4484" s="17"/>
      <c r="B4484" s="17"/>
      <c r="C4484" s="17"/>
      <c r="D4484" s="17"/>
      <c r="E4484" s="17"/>
      <c r="F4484" s="17"/>
      <c r="G4484" s="17"/>
      <c r="H4484" s="17"/>
      <c r="I4484" s="17"/>
      <c r="J4484" s="17"/>
      <c r="K4484" s="17"/>
      <c r="L4484" s="17"/>
      <c r="M4484" s="17"/>
      <c r="N4484" s="17"/>
      <c r="O4484" s="17"/>
      <c r="P4484" s="17"/>
    </row>
    <row r="4485" spans="1:16" x14ac:dyDescent="0.3">
      <c r="A4485" s="17"/>
      <c r="B4485" s="17"/>
      <c r="C4485" s="17"/>
      <c r="D4485" s="17"/>
      <c r="E4485" s="17"/>
      <c r="F4485" s="17"/>
      <c r="G4485" s="17"/>
      <c r="H4485" s="17"/>
      <c r="I4485" s="17"/>
      <c r="J4485" s="17"/>
      <c r="K4485" s="17"/>
      <c r="L4485" s="17"/>
      <c r="M4485" s="17"/>
      <c r="N4485" s="17"/>
      <c r="O4485" s="17"/>
      <c r="P4485" s="17"/>
    </row>
    <row r="4486" spans="1:16" x14ac:dyDescent="0.3">
      <c r="A4486" s="17"/>
      <c r="B4486" s="17"/>
      <c r="C4486" s="17"/>
      <c r="D4486" s="17"/>
      <c r="E4486" s="17"/>
      <c r="F4486" s="17"/>
      <c r="G4486" s="17"/>
      <c r="H4486" s="17"/>
      <c r="I4486" s="17"/>
      <c r="J4486" s="17"/>
      <c r="K4486" s="17"/>
      <c r="L4486" s="17"/>
      <c r="M4486" s="17"/>
      <c r="N4486" s="17"/>
      <c r="O4486" s="17"/>
      <c r="P4486" s="17"/>
    </row>
    <row r="4487" spans="1:16" x14ac:dyDescent="0.3">
      <c r="A4487" s="17"/>
      <c r="B4487" s="17"/>
      <c r="C4487" s="17"/>
      <c r="D4487" s="17"/>
      <c r="E4487" s="17"/>
      <c r="F4487" s="17"/>
      <c r="G4487" s="17"/>
      <c r="H4487" s="17"/>
      <c r="I4487" s="17"/>
      <c r="J4487" s="17"/>
      <c r="K4487" s="17"/>
      <c r="L4487" s="17"/>
      <c r="M4487" s="17"/>
      <c r="N4487" s="17"/>
      <c r="O4487" s="17"/>
      <c r="P4487" s="17"/>
    </row>
    <row r="4488" spans="1:16" x14ac:dyDescent="0.3">
      <c r="A4488" s="17"/>
      <c r="B4488" s="17"/>
      <c r="C4488" s="17"/>
      <c r="D4488" s="17"/>
      <c r="E4488" s="17"/>
      <c r="F4488" s="17"/>
      <c r="G4488" s="17"/>
      <c r="H4488" s="17"/>
      <c r="I4488" s="17"/>
      <c r="J4488" s="17"/>
      <c r="K4488" s="17"/>
      <c r="L4488" s="17"/>
      <c r="M4488" s="17"/>
      <c r="N4488" s="17"/>
      <c r="O4488" s="17"/>
      <c r="P4488" s="17"/>
    </row>
    <row r="4489" spans="1:16" x14ac:dyDescent="0.3">
      <c r="A4489" s="17"/>
      <c r="B4489" s="17"/>
      <c r="C4489" s="17"/>
      <c r="D4489" s="17"/>
      <c r="E4489" s="17"/>
      <c r="F4489" s="17"/>
      <c r="G4489" s="17"/>
      <c r="H4489" s="17"/>
      <c r="I4489" s="17"/>
      <c r="J4489" s="17"/>
      <c r="K4489" s="17"/>
      <c r="L4489" s="17"/>
      <c r="M4489" s="17"/>
      <c r="N4489" s="17"/>
      <c r="O4489" s="17"/>
      <c r="P4489" s="17"/>
    </row>
    <row r="4490" spans="1:16" x14ac:dyDescent="0.3">
      <c r="A4490" s="17"/>
      <c r="B4490" s="17"/>
      <c r="C4490" s="17"/>
      <c r="D4490" s="17"/>
      <c r="E4490" s="17"/>
      <c r="F4490" s="17"/>
      <c r="G4490" s="17"/>
      <c r="H4490" s="17"/>
      <c r="I4490" s="17"/>
      <c r="J4490" s="17"/>
      <c r="K4490" s="17"/>
      <c r="L4490" s="17"/>
      <c r="M4490" s="17"/>
      <c r="N4490" s="17"/>
      <c r="O4490" s="17"/>
      <c r="P4490" s="17"/>
    </row>
    <row r="4491" spans="1:16" x14ac:dyDescent="0.3">
      <c r="A4491" s="17"/>
      <c r="B4491" s="17"/>
      <c r="C4491" s="17"/>
      <c r="D4491" s="17"/>
      <c r="E4491" s="17"/>
      <c r="F4491" s="17"/>
      <c r="G4491" s="17"/>
      <c r="H4491" s="17"/>
      <c r="I4491" s="17"/>
      <c r="J4491" s="17"/>
      <c r="K4491" s="17"/>
      <c r="L4491" s="17"/>
      <c r="M4491" s="17"/>
      <c r="N4491" s="17"/>
      <c r="O4491" s="17"/>
      <c r="P4491" s="17"/>
    </row>
    <row r="4492" spans="1:16" x14ac:dyDescent="0.3">
      <c r="A4492" s="17"/>
      <c r="B4492" s="17"/>
      <c r="C4492" s="17"/>
      <c r="D4492" s="17"/>
      <c r="E4492" s="17"/>
      <c r="F4492" s="17"/>
      <c r="G4492" s="17"/>
      <c r="H4492" s="17"/>
      <c r="I4492" s="17"/>
      <c r="J4492" s="17"/>
      <c r="K4492" s="17"/>
      <c r="L4492" s="17"/>
      <c r="M4492" s="17"/>
      <c r="N4492" s="17"/>
      <c r="O4492" s="17"/>
      <c r="P4492" s="17"/>
    </row>
    <row r="4493" spans="1:16" x14ac:dyDescent="0.3">
      <c r="A4493" s="17"/>
      <c r="B4493" s="17"/>
      <c r="C4493" s="17"/>
      <c r="D4493" s="17"/>
      <c r="E4493" s="17"/>
      <c r="F4493" s="17"/>
      <c r="G4493" s="17"/>
      <c r="H4493" s="17"/>
      <c r="I4493" s="17"/>
      <c r="J4493" s="17"/>
      <c r="K4493" s="17"/>
      <c r="L4493" s="17"/>
      <c r="M4493" s="17"/>
      <c r="N4493" s="17"/>
      <c r="O4493" s="17"/>
      <c r="P4493" s="17"/>
    </row>
    <row r="4494" spans="1:16" x14ac:dyDescent="0.3">
      <c r="A4494" s="17"/>
      <c r="B4494" s="17"/>
      <c r="C4494" s="17"/>
      <c r="D4494" s="17"/>
      <c r="E4494" s="17"/>
      <c r="F4494" s="17"/>
      <c r="G4494" s="17"/>
      <c r="H4494" s="17"/>
      <c r="I4494" s="17"/>
      <c r="J4494" s="17"/>
      <c r="K4494" s="17"/>
      <c r="L4494" s="17"/>
      <c r="M4494" s="17"/>
      <c r="N4494" s="17"/>
      <c r="O4494" s="17"/>
      <c r="P4494" s="17"/>
    </row>
    <row r="4495" spans="1:16" x14ac:dyDescent="0.3">
      <c r="A4495" s="17"/>
      <c r="B4495" s="17"/>
      <c r="C4495" s="17"/>
      <c r="D4495" s="17"/>
      <c r="E4495" s="17"/>
      <c r="F4495" s="17"/>
      <c r="G4495" s="17"/>
      <c r="H4495" s="17"/>
      <c r="I4495" s="17"/>
      <c r="J4495" s="17"/>
      <c r="K4495" s="17"/>
      <c r="L4495" s="17"/>
      <c r="M4495" s="17"/>
      <c r="N4495" s="17"/>
      <c r="O4495" s="17"/>
      <c r="P4495" s="17"/>
    </row>
    <row r="4496" spans="1:16" x14ac:dyDescent="0.3">
      <c r="A4496" s="17"/>
      <c r="B4496" s="17"/>
      <c r="C4496" s="17"/>
      <c r="D4496" s="17"/>
      <c r="E4496" s="17"/>
      <c r="F4496" s="17"/>
      <c r="G4496" s="17"/>
      <c r="H4496" s="17"/>
      <c r="I4496" s="17"/>
      <c r="J4496" s="17"/>
      <c r="K4496" s="17"/>
      <c r="L4496" s="17"/>
      <c r="M4496" s="17"/>
      <c r="N4496" s="17"/>
      <c r="O4496" s="17"/>
      <c r="P4496" s="17"/>
    </row>
    <row r="4497" spans="1:16" x14ac:dyDescent="0.3">
      <c r="A4497" s="17"/>
      <c r="B4497" s="17"/>
      <c r="C4497" s="17"/>
      <c r="D4497" s="17"/>
      <c r="E4497" s="17"/>
      <c r="F4497" s="17"/>
      <c r="G4497" s="17"/>
      <c r="H4497" s="17"/>
      <c r="I4497" s="17"/>
      <c r="J4497" s="17"/>
      <c r="K4497" s="17"/>
      <c r="L4497" s="17"/>
      <c r="M4497" s="17"/>
      <c r="N4497" s="17"/>
      <c r="O4497" s="17"/>
      <c r="P4497" s="17"/>
    </row>
    <row r="4498" spans="1:16" x14ac:dyDescent="0.3">
      <c r="A4498" s="17"/>
      <c r="B4498" s="17"/>
      <c r="C4498" s="17"/>
      <c r="D4498" s="17"/>
      <c r="E4498" s="17"/>
      <c r="F4498" s="17"/>
      <c r="G4498" s="17"/>
      <c r="H4498" s="17"/>
      <c r="I4498" s="17"/>
      <c r="J4498" s="17"/>
      <c r="K4498" s="17"/>
      <c r="L4498" s="17"/>
      <c r="M4498" s="17"/>
      <c r="N4498" s="17"/>
      <c r="O4498" s="17"/>
      <c r="P4498" s="17"/>
    </row>
    <row r="4499" spans="1:16" x14ac:dyDescent="0.3">
      <c r="A4499" s="17"/>
      <c r="B4499" s="17"/>
      <c r="C4499" s="17"/>
      <c r="D4499" s="17"/>
      <c r="E4499" s="17"/>
      <c r="F4499" s="17"/>
      <c r="G4499" s="17"/>
      <c r="H4499" s="17"/>
      <c r="I4499" s="17"/>
      <c r="J4499" s="17"/>
      <c r="K4499" s="17"/>
      <c r="L4499" s="17"/>
      <c r="M4499" s="17"/>
      <c r="N4499" s="17"/>
      <c r="O4499" s="17"/>
      <c r="P4499" s="17"/>
    </row>
    <row r="4500" spans="1:16" x14ac:dyDescent="0.3">
      <c r="A4500" s="17"/>
      <c r="B4500" s="17"/>
      <c r="C4500" s="17"/>
      <c r="D4500" s="17"/>
      <c r="E4500" s="17"/>
      <c r="F4500" s="17"/>
      <c r="G4500" s="17"/>
      <c r="H4500" s="17"/>
      <c r="I4500" s="17"/>
      <c r="J4500" s="17"/>
      <c r="K4500" s="17"/>
      <c r="L4500" s="17"/>
      <c r="M4500" s="17"/>
      <c r="N4500" s="17"/>
      <c r="O4500" s="17"/>
      <c r="P4500" s="17"/>
    </row>
    <row r="4501" spans="1:16" x14ac:dyDescent="0.3">
      <c r="A4501" s="17"/>
      <c r="B4501" s="17"/>
      <c r="C4501" s="17"/>
      <c r="D4501" s="17"/>
      <c r="E4501" s="17"/>
      <c r="F4501" s="17"/>
      <c r="G4501" s="17"/>
      <c r="H4501" s="17"/>
      <c r="I4501" s="17"/>
      <c r="J4501" s="17"/>
      <c r="K4501" s="17"/>
      <c r="L4501" s="17"/>
      <c r="M4501" s="17"/>
      <c r="N4501" s="17"/>
      <c r="O4501" s="17"/>
      <c r="P4501" s="17"/>
    </row>
    <row r="4502" spans="1:16" x14ac:dyDescent="0.3">
      <c r="A4502" s="17"/>
      <c r="B4502" s="17"/>
      <c r="C4502" s="17"/>
      <c r="D4502" s="17"/>
      <c r="E4502" s="17"/>
      <c r="F4502" s="17"/>
      <c r="G4502" s="17"/>
      <c r="H4502" s="17"/>
      <c r="I4502" s="17"/>
      <c r="J4502" s="17"/>
      <c r="K4502" s="17"/>
      <c r="L4502" s="17"/>
      <c r="M4502" s="17"/>
      <c r="N4502" s="17"/>
      <c r="O4502" s="17"/>
      <c r="P4502" s="17"/>
    </row>
    <row r="4503" spans="1:16" x14ac:dyDescent="0.3">
      <c r="A4503" s="17"/>
      <c r="B4503" s="17"/>
      <c r="C4503" s="17"/>
      <c r="D4503" s="17"/>
      <c r="E4503" s="17"/>
      <c r="F4503" s="17"/>
      <c r="G4503" s="17"/>
      <c r="H4503" s="17"/>
      <c r="I4503" s="17"/>
      <c r="J4503" s="17"/>
      <c r="K4503" s="17"/>
      <c r="L4503" s="17"/>
      <c r="M4503" s="17"/>
      <c r="N4503" s="17"/>
      <c r="O4503" s="17"/>
      <c r="P4503" s="17"/>
    </row>
    <row r="4504" spans="1:16" x14ac:dyDescent="0.3">
      <c r="A4504" s="17"/>
      <c r="B4504" s="17"/>
      <c r="C4504" s="17"/>
      <c r="D4504" s="17"/>
      <c r="E4504" s="17"/>
      <c r="F4504" s="17"/>
      <c r="G4504" s="17"/>
      <c r="H4504" s="17"/>
      <c r="I4504" s="17"/>
      <c r="J4504" s="17"/>
      <c r="K4504" s="17"/>
      <c r="L4504" s="17"/>
      <c r="M4504" s="17"/>
      <c r="N4504" s="17"/>
      <c r="O4504" s="17"/>
      <c r="P4504" s="17"/>
    </row>
    <row r="4505" spans="1:16" x14ac:dyDescent="0.3">
      <c r="A4505" s="17"/>
      <c r="B4505" s="17"/>
      <c r="C4505" s="17"/>
      <c r="D4505" s="17"/>
      <c r="E4505" s="17"/>
      <c r="F4505" s="17"/>
      <c r="G4505" s="17"/>
      <c r="H4505" s="17"/>
      <c r="I4505" s="17"/>
      <c r="J4505" s="17"/>
      <c r="K4505" s="17"/>
      <c r="L4505" s="17"/>
      <c r="M4505" s="17"/>
      <c r="N4505" s="17"/>
      <c r="O4505" s="17"/>
      <c r="P4505" s="17"/>
    </row>
    <row r="4506" spans="1:16" x14ac:dyDescent="0.3">
      <c r="A4506" s="17"/>
      <c r="B4506" s="17"/>
      <c r="C4506" s="17"/>
      <c r="D4506" s="17"/>
      <c r="E4506" s="17"/>
      <c r="F4506" s="17"/>
      <c r="G4506" s="17"/>
      <c r="H4506" s="17"/>
      <c r="I4506" s="17"/>
      <c r="J4506" s="17"/>
      <c r="K4506" s="17"/>
      <c r="L4506" s="17"/>
      <c r="M4506" s="17"/>
      <c r="N4506" s="17"/>
      <c r="O4506" s="17"/>
      <c r="P4506" s="17"/>
    </row>
    <row r="4507" spans="1:16" x14ac:dyDescent="0.3">
      <c r="A4507" s="17"/>
      <c r="B4507" s="17"/>
      <c r="C4507" s="17"/>
      <c r="D4507" s="17"/>
      <c r="E4507" s="17"/>
      <c r="F4507" s="17"/>
      <c r="G4507" s="17"/>
      <c r="H4507" s="17"/>
      <c r="I4507" s="17"/>
      <c r="J4507" s="17"/>
      <c r="K4507" s="17"/>
      <c r="L4507" s="17"/>
      <c r="M4507" s="17"/>
      <c r="N4507" s="17"/>
      <c r="O4507" s="17"/>
      <c r="P4507" s="17"/>
    </row>
    <row r="4508" spans="1:16" x14ac:dyDescent="0.3">
      <c r="A4508" s="17"/>
      <c r="B4508" s="17"/>
      <c r="C4508" s="17"/>
      <c r="D4508" s="17"/>
      <c r="E4508" s="17"/>
      <c r="F4508" s="17"/>
      <c r="G4508" s="17"/>
      <c r="H4508" s="17"/>
      <c r="I4508" s="17"/>
      <c r="J4508" s="17"/>
      <c r="K4508" s="17"/>
      <c r="L4508" s="17"/>
      <c r="M4508" s="17"/>
      <c r="N4508" s="17"/>
      <c r="O4508" s="17"/>
      <c r="P4508" s="17"/>
    </row>
    <row r="4509" spans="1:16" x14ac:dyDescent="0.3">
      <c r="A4509" s="17"/>
      <c r="B4509" s="17"/>
      <c r="C4509" s="17"/>
      <c r="D4509" s="17"/>
      <c r="E4509" s="17"/>
      <c r="F4509" s="17"/>
      <c r="G4509" s="17"/>
      <c r="H4509" s="17"/>
      <c r="I4509" s="17"/>
      <c r="J4509" s="17"/>
      <c r="K4509" s="17"/>
      <c r="L4509" s="17"/>
      <c r="M4509" s="17"/>
      <c r="N4509" s="17"/>
      <c r="O4509" s="17"/>
      <c r="P4509" s="17"/>
    </row>
    <row r="4510" spans="1:16" x14ac:dyDescent="0.3">
      <c r="A4510" s="17"/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7"/>
      <c r="N4510" s="17"/>
      <c r="O4510" s="17"/>
      <c r="P4510" s="17"/>
    </row>
    <row r="4511" spans="1:16" x14ac:dyDescent="0.3">
      <c r="A4511" s="17"/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7"/>
      <c r="N4511" s="17"/>
      <c r="O4511" s="17"/>
      <c r="P4511" s="17"/>
    </row>
    <row r="4512" spans="1:16" x14ac:dyDescent="0.3">
      <c r="A4512" s="17"/>
      <c r="B4512" s="17"/>
      <c r="C4512" s="17"/>
      <c r="D4512" s="17"/>
      <c r="E4512" s="17"/>
      <c r="F4512" s="17"/>
      <c r="G4512" s="17"/>
      <c r="H4512" s="17"/>
      <c r="I4512" s="17"/>
      <c r="J4512" s="17"/>
      <c r="K4512" s="17"/>
      <c r="L4512" s="17"/>
      <c r="M4512" s="17"/>
      <c r="N4512" s="17"/>
      <c r="O4512" s="17"/>
      <c r="P4512" s="17"/>
    </row>
    <row r="4513" spans="1:16" x14ac:dyDescent="0.3">
      <c r="A4513" s="17"/>
      <c r="B4513" s="17"/>
      <c r="C4513" s="17"/>
      <c r="D4513" s="17"/>
      <c r="E4513" s="17"/>
      <c r="F4513" s="17"/>
      <c r="G4513" s="17"/>
      <c r="H4513" s="17"/>
      <c r="I4513" s="17"/>
      <c r="J4513" s="17"/>
      <c r="K4513" s="17"/>
      <c r="L4513" s="17"/>
      <c r="M4513" s="17"/>
      <c r="N4513" s="17"/>
      <c r="O4513" s="17"/>
      <c r="P4513" s="17"/>
    </row>
    <row r="4514" spans="1:16" x14ac:dyDescent="0.3">
      <c r="A4514" s="17"/>
      <c r="B4514" s="17"/>
      <c r="C4514" s="17"/>
      <c r="D4514" s="17"/>
      <c r="E4514" s="17"/>
      <c r="F4514" s="17"/>
      <c r="G4514" s="17"/>
      <c r="H4514" s="17"/>
      <c r="I4514" s="17"/>
      <c r="J4514" s="17"/>
      <c r="K4514" s="17"/>
      <c r="L4514" s="17"/>
      <c r="M4514" s="17"/>
      <c r="N4514" s="17"/>
      <c r="O4514" s="17"/>
      <c r="P4514" s="17"/>
    </row>
    <row r="4515" spans="1:16" x14ac:dyDescent="0.3">
      <c r="A4515" s="17"/>
      <c r="B4515" s="17"/>
      <c r="C4515" s="17"/>
      <c r="D4515" s="17"/>
      <c r="E4515" s="17"/>
      <c r="F4515" s="17"/>
      <c r="G4515" s="17"/>
      <c r="H4515" s="17"/>
      <c r="I4515" s="17"/>
      <c r="J4515" s="17"/>
      <c r="K4515" s="17"/>
      <c r="L4515" s="17"/>
      <c r="M4515" s="17"/>
      <c r="N4515" s="17"/>
      <c r="O4515" s="17"/>
      <c r="P4515" s="17"/>
    </row>
    <row r="4516" spans="1:16" x14ac:dyDescent="0.3">
      <c r="A4516" s="17"/>
      <c r="B4516" s="17"/>
      <c r="C4516" s="17"/>
      <c r="D4516" s="17"/>
      <c r="E4516" s="17"/>
      <c r="F4516" s="17"/>
      <c r="G4516" s="17"/>
      <c r="H4516" s="17"/>
      <c r="I4516" s="17"/>
      <c r="J4516" s="17"/>
      <c r="K4516" s="17"/>
      <c r="L4516" s="17"/>
      <c r="M4516" s="17"/>
      <c r="N4516" s="17"/>
      <c r="O4516" s="17"/>
      <c r="P4516" s="17"/>
    </row>
    <row r="4517" spans="1:16" x14ac:dyDescent="0.3">
      <c r="A4517" s="17"/>
      <c r="B4517" s="17"/>
      <c r="C4517" s="17"/>
      <c r="D4517" s="17"/>
      <c r="E4517" s="17"/>
      <c r="F4517" s="17"/>
      <c r="G4517" s="17"/>
      <c r="H4517" s="17"/>
      <c r="I4517" s="17"/>
      <c r="J4517" s="17"/>
      <c r="K4517" s="17"/>
      <c r="L4517" s="17"/>
      <c r="M4517" s="17"/>
      <c r="N4517" s="17"/>
      <c r="O4517" s="17"/>
      <c r="P4517" s="17"/>
    </row>
    <row r="4518" spans="1:16" x14ac:dyDescent="0.3">
      <c r="A4518" s="17"/>
      <c r="B4518" s="17"/>
      <c r="C4518" s="17"/>
      <c r="D4518" s="17"/>
      <c r="E4518" s="17"/>
      <c r="F4518" s="17"/>
      <c r="G4518" s="17"/>
      <c r="H4518" s="17"/>
      <c r="I4518" s="17"/>
      <c r="J4518" s="17"/>
      <c r="K4518" s="17"/>
      <c r="L4518" s="17"/>
      <c r="M4518" s="17"/>
      <c r="N4518" s="17"/>
      <c r="O4518" s="17"/>
      <c r="P4518" s="17"/>
    </row>
    <row r="4519" spans="1:16" x14ac:dyDescent="0.3">
      <c r="A4519" s="17"/>
      <c r="B4519" s="17"/>
      <c r="C4519" s="17"/>
      <c r="D4519" s="17"/>
      <c r="E4519" s="17"/>
      <c r="F4519" s="17"/>
      <c r="G4519" s="17"/>
      <c r="H4519" s="17"/>
      <c r="I4519" s="17"/>
      <c r="J4519" s="17"/>
      <c r="K4519" s="17"/>
      <c r="L4519" s="17"/>
      <c r="M4519" s="17"/>
      <c r="N4519" s="17"/>
      <c r="O4519" s="17"/>
      <c r="P4519" s="17"/>
    </row>
    <row r="4520" spans="1:16" x14ac:dyDescent="0.3">
      <c r="A4520" s="17"/>
      <c r="B4520" s="17"/>
      <c r="C4520" s="17"/>
      <c r="D4520" s="17"/>
      <c r="E4520" s="17"/>
      <c r="F4520" s="17"/>
      <c r="G4520" s="17"/>
      <c r="H4520" s="17"/>
      <c r="I4520" s="17"/>
      <c r="J4520" s="17"/>
      <c r="K4520" s="17"/>
      <c r="L4520" s="17"/>
      <c r="M4520" s="17"/>
      <c r="N4520" s="17"/>
      <c r="O4520" s="17"/>
      <c r="P4520" s="17"/>
    </row>
    <row r="4521" spans="1:16" x14ac:dyDescent="0.3">
      <c r="A4521" s="17"/>
      <c r="B4521" s="17"/>
      <c r="C4521" s="17"/>
      <c r="D4521" s="17"/>
      <c r="E4521" s="17"/>
      <c r="F4521" s="17"/>
      <c r="G4521" s="17"/>
      <c r="H4521" s="17"/>
      <c r="I4521" s="17"/>
      <c r="J4521" s="17"/>
      <c r="K4521" s="17"/>
      <c r="L4521" s="17"/>
      <c r="M4521" s="17"/>
      <c r="N4521" s="17"/>
      <c r="O4521" s="17"/>
      <c r="P4521" s="17"/>
    </row>
    <row r="4522" spans="1:16" x14ac:dyDescent="0.3">
      <c r="A4522" s="17"/>
      <c r="B4522" s="17"/>
      <c r="C4522" s="17"/>
      <c r="D4522" s="17"/>
      <c r="E4522" s="17"/>
      <c r="F4522" s="17"/>
      <c r="G4522" s="17"/>
      <c r="H4522" s="17"/>
      <c r="I4522" s="17"/>
      <c r="J4522" s="17"/>
      <c r="K4522" s="17"/>
      <c r="L4522" s="17"/>
      <c r="M4522" s="17"/>
      <c r="N4522" s="17"/>
      <c r="O4522" s="17"/>
      <c r="P4522" s="17"/>
    </row>
    <row r="4523" spans="1:16" x14ac:dyDescent="0.3">
      <c r="A4523" s="17"/>
      <c r="B4523" s="17"/>
      <c r="C4523" s="17"/>
      <c r="D4523" s="17"/>
      <c r="E4523" s="17"/>
      <c r="F4523" s="17"/>
      <c r="G4523" s="17"/>
      <c r="H4523" s="17"/>
      <c r="I4523" s="17"/>
      <c r="J4523" s="17"/>
      <c r="K4523" s="17"/>
      <c r="L4523" s="17"/>
      <c r="M4523" s="17"/>
      <c r="N4523" s="17"/>
      <c r="O4523" s="17"/>
      <c r="P4523" s="17"/>
    </row>
    <row r="4524" spans="1:16" x14ac:dyDescent="0.3">
      <c r="A4524" s="17"/>
      <c r="B4524" s="17"/>
      <c r="C4524" s="17"/>
      <c r="D4524" s="17"/>
      <c r="E4524" s="17"/>
      <c r="F4524" s="17"/>
      <c r="G4524" s="17"/>
      <c r="H4524" s="17"/>
      <c r="I4524" s="17"/>
      <c r="J4524" s="17"/>
      <c r="K4524" s="17"/>
      <c r="L4524" s="17"/>
      <c r="M4524" s="17"/>
      <c r="N4524" s="17"/>
      <c r="O4524" s="17"/>
      <c r="P4524" s="17"/>
    </row>
    <row r="4525" spans="1:16" x14ac:dyDescent="0.3">
      <c r="A4525" s="17"/>
      <c r="B4525" s="17"/>
      <c r="C4525" s="17"/>
      <c r="D4525" s="17"/>
      <c r="E4525" s="17"/>
      <c r="F4525" s="17"/>
      <c r="G4525" s="17"/>
      <c r="H4525" s="17"/>
      <c r="I4525" s="17"/>
      <c r="J4525" s="17"/>
      <c r="K4525" s="17"/>
      <c r="L4525" s="17"/>
      <c r="M4525" s="17"/>
      <c r="N4525" s="17"/>
      <c r="O4525" s="17"/>
      <c r="P4525" s="17"/>
    </row>
    <row r="4526" spans="1:16" x14ac:dyDescent="0.3">
      <c r="A4526" s="17"/>
      <c r="B4526" s="17"/>
      <c r="C4526" s="17"/>
      <c r="D4526" s="17"/>
      <c r="E4526" s="17"/>
      <c r="F4526" s="17"/>
      <c r="G4526" s="17"/>
      <c r="H4526" s="17"/>
      <c r="I4526" s="17"/>
      <c r="J4526" s="17"/>
      <c r="K4526" s="17"/>
      <c r="L4526" s="17"/>
      <c r="M4526" s="17"/>
      <c r="N4526" s="17"/>
      <c r="O4526" s="17"/>
      <c r="P4526" s="17"/>
    </row>
    <row r="4527" spans="1:16" x14ac:dyDescent="0.3">
      <c r="A4527" s="17"/>
      <c r="B4527" s="17"/>
      <c r="C4527" s="17"/>
      <c r="D4527" s="17"/>
      <c r="E4527" s="17"/>
      <c r="F4527" s="17"/>
      <c r="G4527" s="17"/>
      <c r="H4527" s="17"/>
      <c r="I4527" s="17"/>
      <c r="J4527" s="17"/>
      <c r="K4527" s="17"/>
      <c r="L4527" s="17"/>
      <c r="M4527" s="17"/>
      <c r="N4527" s="17"/>
      <c r="O4527" s="17"/>
      <c r="P4527" s="17"/>
    </row>
    <row r="4528" spans="1:16" x14ac:dyDescent="0.3">
      <c r="A4528" s="17"/>
      <c r="B4528" s="17"/>
      <c r="C4528" s="17"/>
      <c r="D4528" s="17"/>
      <c r="E4528" s="17"/>
      <c r="F4528" s="17"/>
      <c r="G4528" s="17"/>
      <c r="H4528" s="17"/>
      <c r="I4528" s="17"/>
      <c r="J4528" s="17"/>
      <c r="K4528" s="17"/>
      <c r="L4528" s="17"/>
      <c r="M4528" s="17"/>
      <c r="N4528" s="17"/>
      <c r="O4528" s="17"/>
      <c r="P4528" s="17"/>
    </row>
    <row r="4529" spans="1:16" x14ac:dyDescent="0.3">
      <c r="A4529" s="17"/>
      <c r="B4529" s="17"/>
      <c r="C4529" s="17"/>
      <c r="D4529" s="17"/>
      <c r="E4529" s="17"/>
      <c r="F4529" s="17"/>
      <c r="G4529" s="17"/>
      <c r="H4529" s="17"/>
      <c r="I4529" s="17"/>
      <c r="J4529" s="17"/>
      <c r="K4529" s="17"/>
      <c r="L4529" s="17"/>
      <c r="M4529" s="17"/>
      <c r="N4529" s="17"/>
      <c r="O4529" s="17"/>
      <c r="P4529" s="17"/>
    </row>
    <row r="4530" spans="1:16" x14ac:dyDescent="0.3">
      <c r="A4530" s="17"/>
      <c r="B4530" s="17"/>
      <c r="C4530" s="17"/>
      <c r="D4530" s="17"/>
      <c r="E4530" s="17"/>
      <c r="F4530" s="17"/>
      <c r="G4530" s="17"/>
      <c r="H4530" s="17"/>
      <c r="I4530" s="17"/>
      <c r="J4530" s="17"/>
      <c r="K4530" s="17"/>
      <c r="L4530" s="17"/>
      <c r="M4530" s="17"/>
      <c r="N4530" s="17"/>
      <c r="O4530" s="17"/>
      <c r="P4530" s="17"/>
    </row>
    <row r="4531" spans="1:16" x14ac:dyDescent="0.3">
      <c r="A4531" s="17"/>
      <c r="B4531" s="17"/>
      <c r="C4531" s="17"/>
      <c r="D4531" s="17"/>
      <c r="E4531" s="17"/>
      <c r="F4531" s="17"/>
      <c r="G4531" s="17"/>
      <c r="H4531" s="17"/>
      <c r="I4531" s="17"/>
      <c r="J4531" s="17"/>
      <c r="K4531" s="17"/>
      <c r="L4531" s="17"/>
      <c r="M4531" s="17"/>
      <c r="N4531" s="17"/>
      <c r="O4531" s="17"/>
      <c r="P4531" s="17"/>
    </row>
    <row r="4532" spans="1:16" x14ac:dyDescent="0.3">
      <c r="A4532" s="17"/>
      <c r="B4532" s="17"/>
      <c r="C4532" s="17"/>
      <c r="D4532" s="17"/>
      <c r="E4532" s="17"/>
      <c r="F4532" s="17"/>
      <c r="G4532" s="17"/>
      <c r="H4532" s="17"/>
      <c r="I4532" s="17"/>
      <c r="J4532" s="17"/>
      <c r="K4532" s="17"/>
      <c r="L4532" s="17"/>
      <c r="M4532" s="17"/>
      <c r="N4532" s="17"/>
      <c r="O4532" s="17"/>
      <c r="P4532" s="17"/>
    </row>
    <row r="4533" spans="1:16" x14ac:dyDescent="0.3">
      <c r="A4533" s="17"/>
      <c r="B4533" s="17"/>
      <c r="C4533" s="17"/>
      <c r="D4533" s="17"/>
      <c r="E4533" s="17"/>
      <c r="F4533" s="17"/>
      <c r="G4533" s="17"/>
      <c r="H4533" s="17"/>
      <c r="I4533" s="17"/>
      <c r="J4533" s="17"/>
      <c r="K4533" s="17"/>
      <c r="L4533" s="17"/>
      <c r="M4533" s="17"/>
      <c r="N4533" s="17"/>
      <c r="O4533" s="17"/>
      <c r="P4533" s="17"/>
    </row>
    <row r="4534" spans="1:16" x14ac:dyDescent="0.3">
      <c r="A4534" s="17"/>
      <c r="B4534" s="17"/>
      <c r="C4534" s="17"/>
      <c r="D4534" s="17"/>
      <c r="E4534" s="17"/>
      <c r="F4534" s="17"/>
      <c r="G4534" s="17"/>
      <c r="H4534" s="17"/>
      <c r="I4534" s="17"/>
      <c r="J4534" s="17"/>
      <c r="K4534" s="17"/>
      <c r="L4534" s="17"/>
      <c r="M4534" s="17"/>
      <c r="N4534" s="17"/>
      <c r="O4534" s="17"/>
      <c r="P4534" s="17"/>
    </row>
    <row r="4535" spans="1:16" x14ac:dyDescent="0.3">
      <c r="A4535" s="17"/>
      <c r="B4535" s="17"/>
      <c r="C4535" s="17"/>
      <c r="D4535" s="17"/>
      <c r="E4535" s="17"/>
      <c r="F4535" s="17"/>
      <c r="G4535" s="17"/>
      <c r="H4535" s="17"/>
      <c r="I4535" s="17"/>
      <c r="J4535" s="17"/>
      <c r="K4535" s="17"/>
      <c r="L4535" s="17"/>
      <c r="M4535" s="17"/>
      <c r="N4535" s="17"/>
      <c r="O4535" s="17"/>
      <c r="P4535" s="17"/>
    </row>
    <row r="4536" spans="1:16" x14ac:dyDescent="0.3">
      <c r="A4536" s="17"/>
      <c r="B4536" s="17"/>
      <c r="C4536" s="17"/>
      <c r="D4536" s="17"/>
      <c r="E4536" s="17"/>
      <c r="F4536" s="17"/>
      <c r="G4536" s="17"/>
      <c r="H4536" s="17"/>
      <c r="I4536" s="17"/>
      <c r="J4536" s="17"/>
      <c r="K4536" s="17"/>
      <c r="L4536" s="17"/>
      <c r="M4536" s="17"/>
      <c r="N4536" s="17"/>
      <c r="O4536" s="17"/>
      <c r="P4536" s="17"/>
    </row>
    <row r="4537" spans="1:16" x14ac:dyDescent="0.3">
      <c r="A4537" s="17"/>
      <c r="B4537" s="17"/>
      <c r="C4537" s="17"/>
      <c r="D4537" s="17"/>
      <c r="E4537" s="17"/>
      <c r="F4537" s="17"/>
      <c r="G4537" s="17"/>
      <c r="H4537" s="17"/>
      <c r="I4537" s="17"/>
      <c r="J4537" s="17"/>
      <c r="K4537" s="17"/>
      <c r="L4537" s="17"/>
      <c r="M4537" s="17"/>
      <c r="N4537" s="17"/>
      <c r="O4537" s="17"/>
      <c r="P4537" s="17"/>
    </row>
    <row r="4538" spans="1:16" x14ac:dyDescent="0.3">
      <c r="A4538" s="17"/>
      <c r="B4538" s="17"/>
      <c r="C4538" s="17"/>
      <c r="D4538" s="17"/>
      <c r="E4538" s="17"/>
      <c r="F4538" s="17"/>
      <c r="G4538" s="17"/>
      <c r="H4538" s="17"/>
      <c r="I4538" s="17"/>
      <c r="J4538" s="17"/>
      <c r="K4538" s="17"/>
      <c r="L4538" s="17"/>
      <c r="M4538" s="17"/>
      <c r="N4538" s="17"/>
      <c r="O4538" s="17"/>
      <c r="P4538" s="17"/>
    </row>
    <row r="4539" spans="1:16" x14ac:dyDescent="0.3">
      <c r="A4539" s="17"/>
      <c r="B4539" s="17"/>
      <c r="C4539" s="17"/>
      <c r="D4539" s="17"/>
      <c r="E4539" s="17"/>
      <c r="F4539" s="17"/>
      <c r="G4539" s="17"/>
      <c r="H4539" s="17"/>
      <c r="I4539" s="17"/>
      <c r="J4539" s="17"/>
      <c r="K4539" s="17"/>
      <c r="L4539" s="17"/>
      <c r="M4539" s="17"/>
      <c r="N4539" s="17"/>
      <c r="O4539" s="17"/>
      <c r="P4539" s="17"/>
    </row>
    <row r="4540" spans="1:16" x14ac:dyDescent="0.3">
      <c r="A4540" s="17"/>
      <c r="B4540" s="17"/>
      <c r="C4540" s="17"/>
      <c r="D4540" s="17"/>
      <c r="E4540" s="17"/>
      <c r="F4540" s="17"/>
      <c r="G4540" s="17"/>
      <c r="H4540" s="17"/>
      <c r="I4540" s="17"/>
      <c r="J4540" s="17"/>
      <c r="K4540" s="17"/>
      <c r="L4540" s="17"/>
      <c r="M4540" s="17"/>
      <c r="N4540" s="17"/>
      <c r="O4540" s="17"/>
      <c r="P4540" s="17"/>
    </row>
    <row r="4541" spans="1:16" x14ac:dyDescent="0.3">
      <c r="A4541" s="17"/>
      <c r="B4541" s="17"/>
      <c r="C4541" s="17"/>
      <c r="D4541" s="17"/>
      <c r="E4541" s="17"/>
      <c r="F4541" s="17"/>
      <c r="G4541" s="17"/>
      <c r="H4541" s="17"/>
      <c r="I4541" s="17"/>
      <c r="J4541" s="17"/>
      <c r="K4541" s="17"/>
      <c r="L4541" s="17"/>
      <c r="M4541" s="17"/>
      <c r="N4541" s="17"/>
      <c r="O4541" s="17"/>
      <c r="P4541" s="17"/>
    </row>
    <row r="4542" spans="1:16" x14ac:dyDescent="0.3">
      <c r="A4542" s="17"/>
      <c r="B4542" s="17"/>
      <c r="C4542" s="17"/>
      <c r="D4542" s="17"/>
      <c r="E4542" s="17"/>
      <c r="F4542" s="17"/>
      <c r="G4542" s="17"/>
      <c r="H4542" s="17"/>
      <c r="I4542" s="17"/>
      <c r="J4542" s="17"/>
      <c r="K4542" s="17"/>
      <c r="L4542" s="17"/>
      <c r="M4542" s="17"/>
      <c r="N4542" s="17"/>
      <c r="O4542" s="17"/>
      <c r="P4542" s="17"/>
    </row>
    <row r="4543" spans="1:16" x14ac:dyDescent="0.3">
      <c r="A4543" s="17"/>
      <c r="B4543" s="17"/>
      <c r="C4543" s="17"/>
      <c r="D4543" s="17"/>
      <c r="E4543" s="17"/>
      <c r="F4543" s="17"/>
      <c r="G4543" s="17"/>
      <c r="H4543" s="17"/>
      <c r="I4543" s="17"/>
      <c r="J4543" s="17"/>
      <c r="K4543" s="17"/>
      <c r="L4543" s="17"/>
      <c r="M4543" s="17"/>
      <c r="N4543" s="17"/>
      <c r="O4543" s="17"/>
      <c r="P4543" s="17"/>
    </row>
    <row r="4544" spans="1:16" x14ac:dyDescent="0.3">
      <c r="A4544" s="17"/>
      <c r="B4544" s="17"/>
      <c r="C4544" s="17"/>
      <c r="D4544" s="17"/>
      <c r="E4544" s="17"/>
      <c r="F4544" s="17"/>
      <c r="G4544" s="17"/>
      <c r="H4544" s="17"/>
      <c r="I4544" s="17"/>
      <c r="J4544" s="17"/>
      <c r="K4544" s="17"/>
      <c r="L4544" s="17"/>
      <c r="M4544" s="17"/>
      <c r="N4544" s="17"/>
      <c r="O4544" s="17"/>
      <c r="P4544" s="17"/>
    </row>
    <row r="4545" spans="1:16" x14ac:dyDescent="0.3">
      <c r="A4545" s="17"/>
      <c r="B4545" s="17"/>
      <c r="C4545" s="17"/>
      <c r="D4545" s="17"/>
      <c r="E4545" s="17"/>
      <c r="F4545" s="17"/>
      <c r="G4545" s="17"/>
      <c r="H4545" s="17"/>
      <c r="I4545" s="17"/>
      <c r="J4545" s="17"/>
      <c r="K4545" s="17"/>
      <c r="L4545" s="17"/>
      <c r="M4545" s="17"/>
      <c r="N4545" s="17"/>
      <c r="O4545" s="17"/>
      <c r="P4545" s="17"/>
    </row>
    <row r="4546" spans="1:16" x14ac:dyDescent="0.3">
      <c r="A4546" s="17"/>
      <c r="B4546" s="17"/>
      <c r="C4546" s="17"/>
      <c r="D4546" s="17"/>
      <c r="E4546" s="17"/>
      <c r="F4546" s="17"/>
      <c r="G4546" s="17"/>
      <c r="H4546" s="17"/>
      <c r="I4546" s="17"/>
      <c r="J4546" s="17"/>
      <c r="K4546" s="17"/>
      <c r="L4546" s="17"/>
      <c r="M4546" s="17"/>
      <c r="N4546" s="17"/>
      <c r="O4546" s="17"/>
      <c r="P4546" s="17"/>
    </row>
    <row r="4547" spans="1:16" x14ac:dyDescent="0.3">
      <c r="A4547" s="17"/>
      <c r="B4547" s="17"/>
      <c r="C4547" s="17"/>
      <c r="D4547" s="17"/>
      <c r="E4547" s="17"/>
      <c r="F4547" s="17"/>
      <c r="G4547" s="17"/>
      <c r="H4547" s="17"/>
      <c r="I4547" s="17"/>
      <c r="J4547" s="17"/>
      <c r="K4547" s="17"/>
      <c r="L4547" s="17"/>
      <c r="M4547" s="17"/>
      <c r="N4547" s="17"/>
      <c r="O4547" s="17"/>
      <c r="P4547" s="17"/>
    </row>
    <row r="4548" spans="1:16" x14ac:dyDescent="0.3">
      <c r="A4548" s="17"/>
      <c r="B4548" s="17"/>
      <c r="C4548" s="17"/>
      <c r="D4548" s="17"/>
      <c r="E4548" s="17"/>
      <c r="F4548" s="17"/>
      <c r="G4548" s="17"/>
      <c r="H4548" s="17"/>
      <c r="I4548" s="17"/>
      <c r="J4548" s="17"/>
      <c r="K4548" s="17"/>
      <c r="L4548" s="17"/>
      <c r="M4548" s="17"/>
      <c r="N4548" s="17"/>
      <c r="O4548" s="17"/>
      <c r="P4548" s="17"/>
    </row>
    <row r="4549" spans="1:16" x14ac:dyDescent="0.3">
      <c r="A4549" s="17"/>
      <c r="B4549" s="17"/>
      <c r="C4549" s="17"/>
      <c r="D4549" s="17"/>
      <c r="E4549" s="17"/>
      <c r="F4549" s="17"/>
      <c r="G4549" s="17"/>
      <c r="H4549" s="17"/>
      <c r="I4549" s="17"/>
      <c r="J4549" s="17"/>
      <c r="K4549" s="17"/>
      <c r="L4549" s="17"/>
      <c r="M4549" s="17"/>
      <c r="N4549" s="17"/>
      <c r="O4549" s="17"/>
      <c r="P4549" s="17"/>
    </row>
    <row r="4550" spans="1:16" x14ac:dyDescent="0.3">
      <c r="A4550" s="17"/>
      <c r="B4550" s="17"/>
      <c r="C4550" s="17"/>
      <c r="D4550" s="17"/>
      <c r="E4550" s="17"/>
      <c r="F4550" s="17"/>
      <c r="G4550" s="17"/>
      <c r="H4550" s="17"/>
      <c r="I4550" s="17"/>
      <c r="J4550" s="17"/>
      <c r="K4550" s="17"/>
      <c r="L4550" s="17"/>
      <c r="M4550" s="17"/>
      <c r="N4550" s="17"/>
      <c r="O4550" s="17"/>
      <c r="P4550" s="17"/>
    </row>
    <row r="4551" spans="1:16" x14ac:dyDescent="0.3">
      <c r="A4551" s="17"/>
      <c r="B4551" s="17"/>
      <c r="C4551" s="17"/>
      <c r="D4551" s="17"/>
      <c r="E4551" s="17"/>
      <c r="F4551" s="17"/>
      <c r="G4551" s="17"/>
      <c r="H4551" s="17"/>
      <c r="I4551" s="17"/>
      <c r="J4551" s="17"/>
      <c r="K4551" s="17"/>
      <c r="L4551" s="17"/>
      <c r="M4551" s="17"/>
      <c r="N4551" s="17"/>
      <c r="O4551" s="17"/>
      <c r="P4551" s="17"/>
    </row>
    <row r="4552" spans="1:16" x14ac:dyDescent="0.3">
      <c r="A4552" s="17"/>
      <c r="B4552" s="17"/>
      <c r="C4552" s="17"/>
      <c r="D4552" s="17"/>
      <c r="E4552" s="17"/>
      <c r="F4552" s="17"/>
      <c r="G4552" s="17"/>
      <c r="H4552" s="17"/>
      <c r="I4552" s="17"/>
      <c r="J4552" s="17"/>
      <c r="K4552" s="17"/>
      <c r="L4552" s="17"/>
      <c r="M4552" s="17"/>
      <c r="N4552" s="17"/>
      <c r="O4552" s="17"/>
      <c r="P4552" s="17"/>
    </row>
    <row r="4553" spans="1:16" x14ac:dyDescent="0.3">
      <c r="A4553" s="17"/>
      <c r="B4553" s="17"/>
      <c r="C4553" s="17"/>
      <c r="D4553" s="17"/>
      <c r="E4553" s="17"/>
      <c r="F4553" s="17"/>
      <c r="G4553" s="17"/>
      <c r="H4553" s="17"/>
      <c r="I4553" s="17"/>
      <c r="J4553" s="17"/>
      <c r="K4553" s="17"/>
      <c r="L4553" s="17"/>
      <c r="M4553" s="17"/>
      <c r="N4553" s="17"/>
      <c r="O4553" s="17"/>
      <c r="P4553" s="17"/>
    </row>
    <row r="4554" spans="1:16" x14ac:dyDescent="0.3">
      <c r="A4554" s="17"/>
      <c r="B4554" s="17"/>
      <c r="C4554" s="17"/>
      <c r="D4554" s="17"/>
      <c r="E4554" s="17"/>
      <c r="F4554" s="17"/>
      <c r="G4554" s="17"/>
      <c r="H4554" s="17"/>
      <c r="I4554" s="17"/>
      <c r="J4554" s="17"/>
      <c r="K4554" s="17"/>
      <c r="L4554" s="17"/>
      <c r="M4554" s="17"/>
      <c r="N4554" s="17"/>
      <c r="O4554" s="17"/>
      <c r="P4554" s="17"/>
    </row>
    <row r="4555" spans="1:16" x14ac:dyDescent="0.3">
      <c r="A4555" s="17"/>
      <c r="B4555" s="17"/>
      <c r="C4555" s="17"/>
      <c r="D4555" s="17"/>
      <c r="E4555" s="17"/>
      <c r="F4555" s="17"/>
      <c r="G4555" s="17"/>
      <c r="H4555" s="17"/>
      <c r="I4555" s="17"/>
      <c r="J4555" s="17"/>
      <c r="K4555" s="17"/>
      <c r="L4555" s="17"/>
      <c r="M4555" s="17"/>
      <c r="N4555" s="17"/>
      <c r="O4555" s="17"/>
      <c r="P4555" s="17"/>
    </row>
    <row r="4556" spans="1:16" x14ac:dyDescent="0.3">
      <c r="A4556" s="17"/>
      <c r="B4556" s="17"/>
      <c r="C4556" s="17"/>
      <c r="D4556" s="17"/>
      <c r="E4556" s="17"/>
      <c r="F4556" s="17"/>
      <c r="G4556" s="17"/>
      <c r="H4556" s="17"/>
      <c r="I4556" s="17"/>
      <c r="J4556" s="17"/>
      <c r="K4556" s="17"/>
      <c r="L4556" s="17"/>
      <c r="M4556" s="17"/>
      <c r="N4556" s="17"/>
      <c r="O4556" s="17"/>
      <c r="P4556" s="17"/>
    </row>
    <row r="4557" spans="1:16" x14ac:dyDescent="0.3">
      <c r="A4557" s="17"/>
      <c r="B4557" s="17"/>
      <c r="C4557" s="17"/>
      <c r="D4557" s="17"/>
      <c r="E4557" s="17"/>
      <c r="F4557" s="17"/>
      <c r="G4557" s="17"/>
      <c r="H4557" s="17"/>
      <c r="I4557" s="17"/>
      <c r="J4557" s="17"/>
      <c r="K4557" s="17"/>
      <c r="L4557" s="17"/>
      <c r="M4557" s="17"/>
      <c r="N4557" s="17"/>
      <c r="O4557" s="17"/>
      <c r="P4557" s="17"/>
    </row>
    <row r="4558" spans="1:16" x14ac:dyDescent="0.3">
      <c r="A4558" s="17"/>
      <c r="B4558" s="17"/>
      <c r="C4558" s="17"/>
      <c r="D4558" s="17"/>
      <c r="E4558" s="17"/>
      <c r="F4558" s="17"/>
      <c r="G4558" s="17"/>
      <c r="H4558" s="17"/>
      <c r="I4558" s="17"/>
      <c r="J4558" s="17"/>
      <c r="K4558" s="17"/>
      <c r="L4558" s="17"/>
      <c r="M4558" s="17"/>
      <c r="N4558" s="17"/>
      <c r="O4558" s="17"/>
      <c r="P4558" s="17"/>
    </row>
    <row r="4559" spans="1:16" x14ac:dyDescent="0.3">
      <c r="A4559" s="17"/>
      <c r="B4559" s="17"/>
      <c r="C4559" s="17"/>
      <c r="D4559" s="17"/>
      <c r="E4559" s="17"/>
      <c r="F4559" s="17"/>
      <c r="G4559" s="17"/>
      <c r="H4559" s="17"/>
      <c r="I4559" s="17"/>
      <c r="J4559" s="17"/>
      <c r="K4559" s="17"/>
      <c r="L4559" s="17"/>
      <c r="M4559" s="17"/>
      <c r="N4559" s="17"/>
      <c r="O4559" s="17"/>
      <c r="P4559" s="17"/>
    </row>
    <row r="4560" spans="1:16" x14ac:dyDescent="0.3">
      <c r="A4560" s="17"/>
      <c r="B4560" s="17"/>
      <c r="C4560" s="17"/>
      <c r="D4560" s="17"/>
      <c r="E4560" s="17"/>
      <c r="F4560" s="17"/>
      <c r="G4560" s="17"/>
      <c r="H4560" s="17"/>
      <c r="I4560" s="17"/>
      <c r="J4560" s="17"/>
      <c r="K4560" s="17"/>
      <c r="L4560" s="17"/>
      <c r="M4560" s="17"/>
      <c r="N4560" s="17"/>
      <c r="O4560" s="17"/>
      <c r="P4560" s="17"/>
    </row>
    <row r="4561" spans="1:16" x14ac:dyDescent="0.3">
      <c r="A4561" s="17"/>
      <c r="B4561" s="17"/>
      <c r="C4561" s="17"/>
      <c r="D4561" s="17"/>
      <c r="E4561" s="17"/>
      <c r="F4561" s="17"/>
      <c r="G4561" s="17"/>
      <c r="H4561" s="17"/>
      <c r="I4561" s="17"/>
      <c r="J4561" s="17"/>
      <c r="K4561" s="17"/>
      <c r="L4561" s="17"/>
      <c r="M4561" s="17"/>
      <c r="N4561" s="17"/>
      <c r="O4561" s="17"/>
      <c r="P4561" s="17"/>
    </row>
    <row r="4562" spans="1:16" x14ac:dyDescent="0.3">
      <c r="A4562" s="17"/>
      <c r="B4562" s="17"/>
      <c r="C4562" s="17"/>
      <c r="D4562" s="17"/>
      <c r="E4562" s="17"/>
      <c r="F4562" s="17"/>
      <c r="G4562" s="17"/>
      <c r="H4562" s="17"/>
      <c r="I4562" s="17"/>
      <c r="J4562" s="17"/>
      <c r="K4562" s="17"/>
      <c r="L4562" s="17"/>
      <c r="M4562" s="17"/>
      <c r="N4562" s="17"/>
      <c r="O4562" s="17"/>
      <c r="P4562" s="17"/>
    </row>
    <row r="4563" spans="1:16" x14ac:dyDescent="0.3">
      <c r="A4563" s="17"/>
      <c r="B4563" s="17"/>
      <c r="C4563" s="17"/>
      <c r="D4563" s="17"/>
      <c r="E4563" s="17"/>
      <c r="F4563" s="17"/>
      <c r="G4563" s="17"/>
      <c r="H4563" s="17"/>
      <c r="I4563" s="17"/>
      <c r="J4563" s="17"/>
      <c r="K4563" s="17"/>
      <c r="L4563" s="17"/>
      <c r="M4563" s="17"/>
      <c r="N4563" s="17"/>
      <c r="O4563" s="17"/>
      <c r="P4563" s="17"/>
    </row>
    <row r="4564" spans="1:16" x14ac:dyDescent="0.3">
      <c r="A4564" s="17"/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7"/>
      <c r="N4564" s="17"/>
      <c r="O4564" s="17"/>
      <c r="P4564" s="17"/>
    </row>
    <row r="4565" spans="1:16" x14ac:dyDescent="0.3">
      <c r="A4565" s="17"/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7"/>
      <c r="N4565" s="17"/>
      <c r="O4565" s="17"/>
      <c r="P4565" s="17"/>
    </row>
    <row r="4566" spans="1:16" x14ac:dyDescent="0.3">
      <c r="A4566" s="17"/>
      <c r="B4566" s="17"/>
      <c r="C4566" s="17"/>
      <c r="D4566" s="17"/>
      <c r="E4566" s="17"/>
      <c r="F4566" s="17"/>
      <c r="G4566" s="17"/>
      <c r="H4566" s="17"/>
      <c r="I4566" s="17"/>
      <c r="J4566" s="17"/>
      <c r="K4566" s="17"/>
      <c r="L4566" s="17"/>
      <c r="M4566" s="17"/>
      <c r="N4566" s="17"/>
      <c r="O4566" s="17"/>
      <c r="P4566" s="17"/>
    </row>
    <row r="4567" spans="1:16" x14ac:dyDescent="0.3">
      <c r="A4567" s="17"/>
      <c r="B4567" s="17"/>
      <c r="C4567" s="17"/>
      <c r="D4567" s="17"/>
      <c r="E4567" s="17"/>
      <c r="F4567" s="17"/>
      <c r="G4567" s="17"/>
      <c r="H4567" s="17"/>
      <c r="I4567" s="17"/>
      <c r="J4567" s="17"/>
      <c r="K4567" s="17"/>
      <c r="L4567" s="17"/>
      <c r="M4567" s="17"/>
      <c r="N4567" s="17"/>
      <c r="O4567" s="17"/>
      <c r="P4567" s="17"/>
    </row>
    <row r="4568" spans="1:16" x14ac:dyDescent="0.3">
      <c r="A4568" s="17"/>
      <c r="B4568" s="17"/>
      <c r="C4568" s="17"/>
      <c r="D4568" s="17"/>
      <c r="E4568" s="17"/>
      <c r="F4568" s="17"/>
      <c r="G4568" s="17"/>
      <c r="H4568" s="17"/>
      <c r="I4568" s="17"/>
      <c r="J4568" s="17"/>
      <c r="K4568" s="17"/>
      <c r="L4568" s="17"/>
      <c r="M4568" s="17"/>
      <c r="N4568" s="17"/>
      <c r="O4568" s="17"/>
      <c r="P4568" s="17"/>
    </row>
    <row r="4569" spans="1:16" x14ac:dyDescent="0.3">
      <c r="A4569" s="17"/>
      <c r="B4569" s="17"/>
      <c r="C4569" s="17"/>
      <c r="D4569" s="17"/>
      <c r="E4569" s="17"/>
      <c r="F4569" s="17"/>
      <c r="G4569" s="17"/>
      <c r="H4569" s="17"/>
      <c r="I4569" s="17"/>
      <c r="J4569" s="17"/>
      <c r="K4569" s="17"/>
      <c r="L4569" s="17"/>
      <c r="M4569" s="17"/>
      <c r="N4569" s="17"/>
      <c r="O4569" s="17"/>
      <c r="P4569" s="17"/>
    </row>
    <row r="4570" spans="1:16" x14ac:dyDescent="0.3">
      <c r="A4570" s="17"/>
      <c r="B4570" s="17"/>
      <c r="C4570" s="17"/>
      <c r="D4570" s="17"/>
      <c r="E4570" s="17"/>
      <c r="F4570" s="17"/>
      <c r="G4570" s="17"/>
      <c r="H4570" s="17"/>
      <c r="I4570" s="17"/>
      <c r="J4570" s="17"/>
      <c r="K4570" s="17"/>
      <c r="L4570" s="17"/>
      <c r="M4570" s="17"/>
      <c r="N4570" s="17"/>
      <c r="O4570" s="17"/>
      <c r="P4570" s="17"/>
    </row>
    <row r="4571" spans="1:16" x14ac:dyDescent="0.3">
      <c r="A4571" s="17"/>
      <c r="B4571" s="17"/>
      <c r="C4571" s="17"/>
      <c r="D4571" s="17"/>
      <c r="E4571" s="17"/>
      <c r="F4571" s="17"/>
      <c r="G4571" s="17"/>
      <c r="H4571" s="17"/>
      <c r="I4571" s="17"/>
      <c r="J4571" s="17"/>
      <c r="K4571" s="17"/>
      <c r="L4571" s="17"/>
      <c r="M4571" s="17"/>
      <c r="N4571" s="17"/>
      <c r="O4571" s="17"/>
      <c r="P4571" s="17"/>
    </row>
    <row r="4572" spans="1:16" x14ac:dyDescent="0.3">
      <c r="A4572" s="17"/>
      <c r="B4572" s="17"/>
      <c r="C4572" s="17"/>
      <c r="D4572" s="17"/>
      <c r="E4572" s="17"/>
      <c r="F4572" s="17"/>
      <c r="G4572" s="17"/>
      <c r="H4572" s="17"/>
      <c r="I4572" s="17"/>
      <c r="J4572" s="17"/>
      <c r="K4572" s="17"/>
      <c r="L4572" s="17"/>
      <c r="M4572" s="17"/>
      <c r="N4572" s="17"/>
      <c r="O4572" s="17"/>
      <c r="P4572" s="17"/>
    </row>
    <row r="4573" spans="1:16" x14ac:dyDescent="0.3">
      <c r="A4573" s="17"/>
      <c r="B4573" s="17"/>
      <c r="C4573" s="17"/>
      <c r="D4573" s="17"/>
      <c r="E4573" s="17"/>
      <c r="F4573" s="17"/>
      <c r="G4573" s="17"/>
      <c r="H4573" s="17"/>
      <c r="I4573" s="17"/>
      <c r="J4573" s="17"/>
      <c r="K4573" s="17"/>
      <c r="L4573" s="17"/>
      <c r="M4573" s="17"/>
      <c r="N4573" s="17"/>
      <c r="O4573" s="17"/>
      <c r="P4573" s="17"/>
    </row>
    <row r="4574" spans="1:16" x14ac:dyDescent="0.3">
      <c r="A4574" s="17"/>
      <c r="B4574" s="17"/>
      <c r="C4574" s="17"/>
      <c r="D4574" s="17"/>
      <c r="E4574" s="17"/>
      <c r="F4574" s="17"/>
      <c r="G4574" s="17"/>
      <c r="H4574" s="17"/>
      <c r="I4574" s="17"/>
      <c r="J4574" s="17"/>
      <c r="K4574" s="17"/>
      <c r="L4574" s="17"/>
      <c r="M4574" s="17"/>
      <c r="N4574" s="17"/>
      <c r="O4574" s="17"/>
      <c r="P4574" s="17"/>
    </row>
    <row r="4575" spans="1:16" x14ac:dyDescent="0.3">
      <c r="A4575" s="17"/>
      <c r="B4575" s="17"/>
      <c r="C4575" s="17"/>
      <c r="D4575" s="17"/>
      <c r="E4575" s="17"/>
      <c r="F4575" s="17"/>
      <c r="G4575" s="17"/>
      <c r="H4575" s="17"/>
      <c r="I4575" s="17"/>
      <c r="J4575" s="17"/>
      <c r="K4575" s="17"/>
      <c r="L4575" s="17"/>
      <c r="M4575" s="17"/>
      <c r="N4575" s="17"/>
      <c r="O4575" s="17"/>
      <c r="P4575" s="17"/>
    </row>
    <row r="4576" spans="1:16" x14ac:dyDescent="0.3">
      <c r="A4576" s="17"/>
      <c r="B4576" s="17"/>
      <c r="C4576" s="17"/>
      <c r="D4576" s="17"/>
      <c r="E4576" s="17"/>
      <c r="F4576" s="17"/>
      <c r="G4576" s="17"/>
      <c r="H4576" s="17"/>
      <c r="I4576" s="17"/>
      <c r="J4576" s="17"/>
      <c r="K4576" s="17"/>
      <c r="L4576" s="17"/>
      <c r="M4576" s="17"/>
      <c r="N4576" s="17"/>
      <c r="O4576" s="17"/>
      <c r="P4576" s="17"/>
    </row>
    <row r="4577" spans="1:16" x14ac:dyDescent="0.3">
      <c r="A4577" s="17"/>
      <c r="B4577" s="17"/>
      <c r="C4577" s="17"/>
      <c r="D4577" s="17"/>
      <c r="E4577" s="17"/>
      <c r="F4577" s="17"/>
      <c r="G4577" s="17"/>
      <c r="H4577" s="17"/>
      <c r="I4577" s="17"/>
      <c r="J4577" s="17"/>
      <c r="K4577" s="17"/>
      <c r="L4577" s="17"/>
      <c r="M4577" s="17"/>
      <c r="N4577" s="17"/>
      <c r="O4577" s="17"/>
      <c r="P4577" s="17"/>
    </row>
    <row r="4578" spans="1:16" x14ac:dyDescent="0.3">
      <c r="A4578" s="17"/>
      <c r="B4578" s="17"/>
      <c r="C4578" s="17"/>
      <c r="D4578" s="17"/>
      <c r="E4578" s="17"/>
      <c r="F4578" s="17"/>
      <c r="G4578" s="17"/>
      <c r="H4578" s="17"/>
      <c r="I4578" s="17"/>
      <c r="J4578" s="17"/>
      <c r="K4578" s="17"/>
      <c r="L4578" s="17"/>
      <c r="M4578" s="17"/>
      <c r="N4578" s="17"/>
      <c r="O4578" s="17"/>
      <c r="P4578" s="17"/>
    </row>
    <row r="4579" spans="1:16" x14ac:dyDescent="0.3">
      <c r="A4579" s="17"/>
      <c r="B4579" s="17"/>
      <c r="C4579" s="17"/>
      <c r="D4579" s="17"/>
      <c r="E4579" s="17"/>
      <c r="F4579" s="17"/>
      <c r="G4579" s="17"/>
      <c r="H4579" s="17"/>
      <c r="I4579" s="17"/>
      <c r="J4579" s="17"/>
      <c r="K4579" s="17"/>
      <c r="L4579" s="17"/>
      <c r="M4579" s="17"/>
      <c r="N4579" s="17"/>
      <c r="O4579" s="17"/>
      <c r="P4579" s="17"/>
    </row>
    <row r="4580" spans="1:16" x14ac:dyDescent="0.3">
      <c r="A4580" s="17"/>
      <c r="B4580" s="17"/>
      <c r="C4580" s="17"/>
      <c r="D4580" s="17"/>
      <c r="E4580" s="17"/>
      <c r="F4580" s="17"/>
      <c r="G4580" s="17"/>
      <c r="H4580" s="17"/>
      <c r="I4580" s="17"/>
      <c r="J4580" s="17"/>
      <c r="K4580" s="17"/>
      <c r="L4580" s="17"/>
      <c r="M4580" s="17"/>
      <c r="N4580" s="17"/>
      <c r="O4580" s="17"/>
      <c r="P4580" s="17"/>
    </row>
    <row r="4581" spans="1:16" x14ac:dyDescent="0.3">
      <c r="A4581" s="17"/>
      <c r="B4581" s="17"/>
      <c r="C4581" s="17"/>
      <c r="D4581" s="17"/>
      <c r="E4581" s="17"/>
      <c r="F4581" s="17"/>
      <c r="G4581" s="17"/>
      <c r="H4581" s="17"/>
      <c r="I4581" s="17"/>
      <c r="J4581" s="17"/>
      <c r="K4581" s="17"/>
      <c r="L4581" s="17"/>
      <c r="M4581" s="17"/>
      <c r="N4581" s="17"/>
      <c r="O4581" s="17"/>
      <c r="P4581" s="17"/>
    </row>
    <row r="4582" spans="1:16" x14ac:dyDescent="0.3">
      <c r="A4582" s="17"/>
      <c r="B4582" s="17"/>
      <c r="C4582" s="17"/>
      <c r="D4582" s="17"/>
      <c r="E4582" s="17"/>
      <c r="F4582" s="17"/>
      <c r="G4582" s="17"/>
      <c r="H4582" s="17"/>
      <c r="I4582" s="17"/>
      <c r="J4582" s="17"/>
      <c r="K4582" s="17"/>
      <c r="L4582" s="17"/>
      <c r="M4582" s="17"/>
      <c r="N4582" s="17"/>
      <c r="O4582" s="17"/>
      <c r="P4582" s="17"/>
    </row>
    <row r="4583" spans="1:16" x14ac:dyDescent="0.3">
      <c r="A4583" s="17"/>
      <c r="B4583" s="17"/>
      <c r="C4583" s="17"/>
      <c r="D4583" s="17"/>
      <c r="E4583" s="17"/>
      <c r="F4583" s="17"/>
      <c r="G4583" s="17"/>
      <c r="H4583" s="17"/>
      <c r="I4583" s="17"/>
      <c r="J4583" s="17"/>
      <c r="K4583" s="17"/>
      <c r="L4583" s="17"/>
      <c r="M4583" s="17"/>
      <c r="N4583" s="17"/>
      <c r="O4583" s="17"/>
      <c r="P4583" s="17"/>
    </row>
    <row r="4584" spans="1:16" x14ac:dyDescent="0.3">
      <c r="A4584" s="17"/>
      <c r="B4584" s="17"/>
      <c r="C4584" s="17"/>
      <c r="D4584" s="17"/>
      <c r="E4584" s="17"/>
      <c r="F4584" s="17"/>
      <c r="G4584" s="17"/>
      <c r="H4584" s="17"/>
      <c r="I4584" s="17"/>
      <c r="J4584" s="17"/>
      <c r="K4584" s="17"/>
      <c r="L4584" s="17"/>
      <c r="M4584" s="17"/>
      <c r="N4584" s="17"/>
      <c r="O4584" s="17"/>
      <c r="P4584" s="17"/>
    </row>
    <row r="4585" spans="1:16" x14ac:dyDescent="0.3">
      <c r="A4585" s="17"/>
      <c r="B4585" s="17"/>
      <c r="C4585" s="17"/>
      <c r="D4585" s="17"/>
      <c r="E4585" s="17"/>
      <c r="F4585" s="17"/>
      <c r="G4585" s="17"/>
      <c r="H4585" s="17"/>
      <c r="I4585" s="17"/>
      <c r="J4585" s="17"/>
      <c r="K4585" s="17"/>
      <c r="L4585" s="17"/>
      <c r="M4585" s="17"/>
      <c r="N4585" s="17"/>
      <c r="O4585" s="17"/>
      <c r="P4585" s="17"/>
    </row>
    <row r="4586" spans="1:16" x14ac:dyDescent="0.3">
      <c r="A4586" s="17"/>
      <c r="B4586" s="17"/>
      <c r="C4586" s="17"/>
      <c r="D4586" s="17"/>
      <c r="E4586" s="17"/>
      <c r="F4586" s="17"/>
      <c r="G4586" s="17"/>
      <c r="H4586" s="17"/>
      <c r="I4586" s="17"/>
      <c r="J4586" s="17"/>
      <c r="K4586" s="17"/>
      <c r="L4586" s="17"/>
      <c r="M4586" s="17"/>
      <c r="N4586" s="17"/>
      <c r="O4586" s="17"/>
      <c r="P4586" s="17"/>
    </row>
    <row r="4587" spans="1:16" x14ac:dyDescent="0.3">
      <c r="A4587" s="17"/>
      <c r="B4587" s="17"/>
      <c r="C4587" s="17"/>
      <c r="D4587" s="17"/>
      <c r="E4587" s="17"/>
      <c r="F4587" s="17"/>
      <c r="G4587" s="17"/>
      <c r="H4587" s="17"/>
      <c r="I4587" s="17"/>
      <c r="J4587" s="17"/>
      <c r="K4587" s="17"/>
      <c r="L4587" s="17"/>
      <c r="M4587" s="17"/>
      <c r="N4587" s="17"/>
      <c r="O4587" s="17"/>
      <c r="P4587" s="17"/>
    </row>
    <row r="4588" spans="1:16" x14ac:dyDescent="0.3">
      <c r="A4588" s="17"/>
      <c r="B4588" s="17"/>
      <c r="C4588" s="17"/>
      <c r="D4588" s="17"/>
      <c r="E4588" s="17"/>
      <c r="F4588" s="17"/>
      <c r="G4588" s="17"/>
      <c r="H4588" s="17"/>
      <c r="I4588" s="17"/>
      <c r="J4588" s="17"/>
      <c r="K4588" s="17"/>
      <c r="L4588" s="17"/>
      <c r="M4588" s="17"/>
      <c r="N4588" s="17"/>
      <c r="O4588" s="17"/>
      <c r="P4588" s="17"/>
    </row>
    <row r="4589" spans="1:16" x14ac:dyDescent="0.3">
      <c r="A4589" s="17"/>
      <c r="B4589" s="17"/>
      <c r="C4589" s="17"/>
      <c r="D4589" s="17"/>
      <c r="E4589" s="17"/>
      <c r="F4589" s="17"/>
      <c r="G4589" s="17"/>
      <c r="H4589" s="17"/>
      <c r="I4589" s="17"/>
      <c r="J4589" s="17"/>
      <c r="K4589" s="17"/>
      <c r="L4589" s="17"/>
      <c r="M4589" s="17"/>
      <c r="N4589" s="17"/>
      <c r="O4589" s="17"/>
      <c r="P4589" s="17"/>
    </row>
    <row r="4590" spans="1:16" x14ac:dyDescent="0.3">
      <c r="A4590" s="17"/>
      <c r="B4590" s="17"/>
      <c r="C4590" s="17"/>
      <c r="D4590" s="17"/>
      <c r="E4590" s="17"/>
      <c r="F4590" s="17"/>
      <c r="G4590" s="17"/>
      <c r="H4590" s="17"/>
      <c r="I4590" s="17"/>
      <c r="J4590" s="17"/>
      <c r="K4590" s="17"/>
      <c r="L4590" s="17"/>
      <c r="M4590" s="17"/>
      <c r="N4590" s="17"/>
      <c r="O4590" s="17"/>
      <c r="P4590" s="17"/>
    </row>
    <row r="4591" spans="1:16" x14ac:dyDescent="0.3">
      <c r="A4591" s="17"/>
      <c r="B4591" s="17"/>
      <c r="C4591" s="17"/>
      <c r="D4591" s="17"/>
      <c r="E4591" s="17"/>
      <c r="F4591" s="17"/>
      <c r="G4591" s="17"/>
      <c r="H4591" s="17"/>
      <c r="I4591" s="17"/>
      <c r="J4591" s="17"/>
      <c r="K4591" s="17"/>
      <c r="L4591" s="17"/>
      <c r="M4591" s="17"/>
      <c r="N4591" s="17"/>
      <c r="O4591" s="17"/>
      <c r="P4591" s="17"/>
    </row>
    <row r="4592" spans="1:16" x14ac:dyDescent="0.3">
      <c r="A4592" s="17"/>
      <c r="B4592" s="17"/>
      <c r="C4592" s="17"/>
      <c r="D4592" s="17"/>
      <c r="E4592" s="17"/>
      <c r="F4592" s="17"/>
      <c r="G4592" s="17"/>
      <c r="H4592" s="17"/>
      <c r="I4592" s="17"/>
      <c r="J4592" s="17"/>
      <c r="K4592" s="17"/>
      <c r="L4592" s="17"/>
      <c r="M4592" s="17"/>
      <c r="N4592" s="17"/>
      <c r="O4592" s="17"/>
      <c r="P4592" s="17"/>
    </row>
    <row r="4593" spans="1:16" x14ac:dyDescent="0.3">
      <c r="A4593" s="17"/>
      <c r="B4593" s="17"/>
      <c r="C4593" s="17"/>
      <c r="D4593" s="17"/>
      <c r="E4593" s="17"/>
      <c r="F4593" s="17"/>
      <c r="G4593" s="17"/>
      <c r="H4593" s="17"/>
      <c r="I4593" s="17"/>
      <c r="J4593" s="17"/>
      <c r="K4593" s="17"/>
      <c r="L4593" s="17"/>
      <c r="M4593" s="17"/>
      <c r="N4593" s="17"/>
      <c r="O4593" s="17"/>
      <c r="P4593" s="17"/>
    </row>
    <row r="4594" spans="1:16" x14ac:dyDescent="0.3">
      <c r="A4594" s="17"/>
      <c r="B4594" s="17"/>
      <c r="C4594" s="17"/>
      <c r="D4594" s="17"/>
      <c r="E4594" s="17"/>
      <c r="F4594" s="17"/>
      <c r="G4594" s="17"/>
      <c r="H4594" s="17"/>
      <c r="I4594" s="17"/>
      <c r="J4594" s="17"/>
      <c r="K4594" s="17"/>
      <c r="L4594" s="17"/>
      <c r="M4594" s="17"/>
      <c r="N4594" s="17"/>
      <c r="O4594" s="17"/>
      <c r="P4594" s="17"/>
    </row>
    <row r="4595" spans="1:16" x14ac:dyDescent="0.3">
      <c r="A4595" s="17"/>
      <c r="B4595" s="17"/>
      <c r="C4595" s="17"/>
      <c r="D4595" s="17"/>
      <c r="E4595" s="17"/>
      <c r="F4595" s="17"/>
      <c r="G4595" s="17"/>
      <c r="H4595" s="17"/>
      <c r="I4595" s="17"/>
      <c r="J4595" s="17"/>
      <c r="K4595" s="17"/>
      <c r="L4595" s="17"/>
      <c r="M4595" s="17"/>
      <c r="N4595" s="17"/>
      <c r="O4595" s="17"/>
      <c r="P4595" s="17"/>
    </row>
    <row r="4596" spans="1:16" x14ac:dyDescent="0.3">
      <c r="A4596" s="17"/>
      <c r="B4596" s="17"/>
      <c r="C4596" s="17"/>
      <c r="D4596" s="17"/>
      <c r="E4596" s="17"/>
      <c r="F4596" s="17"/>
      <c r="G4596" s="17"/>
      <c r="H4596" s="17"/>
      <c r="I4596" s="17"/>
      <c r="J4596" s="17"/>
      <c r="K4596" s="17"/>
      <c r="L4596" s="17"/>
      <c r="M4596" s="17"/>
      <c r="N4596" s="17"/>
      <c r="O4596" s="17"/>
      <c r="P4596" s="17"/>
    </row>
    <row r="4597" spans="1:16" x14ac:dyDescent="0.3">
      <c r="A4597" s="17"/>
      <c r="B4597" s="17"/>
      <c r="C4597" s="17"/>
      <c r="D4597" s="17"/>
      <c r="E4597" s="17"/>
      <c r="F4597" s="17"/>
      <c r="G4597" s="17"/>
      <c r="H4597" s="17"/>
      <c r="I4597" s="17"/>
      <c r="J4597" s="17"/>
      <c r="K4597" s="17"/>
      <c r="L4597" s="17"/>
      <c r="M4597" s="17"/>
      <c r="N4597" s="17"/>
      <c r="O4597" s="17"/>
      <c r="P4597" s="17"/>
    </row>
    <row r="4598" spans="1:16" x14ac:dyDescent="0.3">
      <c r="A4598" s="17"/>
      <c r="B4598" s="17"/>
      <c r="C4598" s="17"/>
      <c r="D4598" s="17"/>
      <c r="E4598" s="17"/>
      <c r="F4598" s="17"/>
      <c r="G4598" s="17"/>
      <c r="H4598" s="17"/>
      <c r="I4598" s="17"/>
      <c r="J4598" s="17"/>
      <c r="K4598" s="17"/>
      <c r="L4598" s="17"/>
      <c r="M4598" s="17"/>
      <c r="N4598" s="17"/>
      <c r="O4598" s="17"/>
      <c r="P4598" s="17"/>
    </row>
    <row r="4599" spans="1:16" x14ac:dyDescent="0.3">
      <c r="A4599" s="17"/>
      <c r="B4599" s="17"/>
      <c r="C4599" s="17"/>
      <c r="D4599" s="17"/>
      <c r="E4599" s="17"/>
      <c r="F4599" s="17"/>
      <c r="G4599" s="17"/>
      <c r="H4599" s="17"/>
      <c r="I4599" s="17"/>
      <c r="J4599" s="17"/>
      <c r="K4599" s="17"/>
      <c r="L4599" s="17"/>
      <c r="M4599" s="17"/>
      <c r="N4599" s="17"/>
      <c r="O4599" s="17"/>
      <c r="P4599" s="17"/>
    </row>
    <row r="4600" spans="1:16" x14ac:dyDescent="0.3">
      <c r="A4600" s="17"/>
      <c r="B4600" s="17"/>
      <c r="C4600" s="17"/>
      <c r="D4600" s="17"/>
      <c r="E4600" s="17"/>
      <c r="F4600" s="17"/>
      <c r="G4600" s="17"/>
      <c r="H4600" s="17"/>
      <c r="I4600" s="17"/>
      <c r="J4600" s="17"/>
      <c r="K4600" s="17"/>
      <c r="L4600" s="17"/>
      <c r="M4600" s="17"/>
      <c r="N4600" s="17"/>
      <c r="O4600" s="17"/>
      <c r="P4600" s="17"/>
    </row>
    <row r="4601" spans="1:16" x14ac:dyDescent="0.3">
      <c r="A4601" s="17"/>
      <c r="B4601" s="17"/>
      <c r="C4601" s="17"/>
      <c r="D4601" s="17"/>
      <c r="E4601" s="17"/>
      <c r="F4601" s="17"/>
      <c r="G4601" s="17"/>
      <c r="H4601" s="17"/>
      <c r="I4601" s="17"/>
      <c r="J4601" s="17"/>
      <c r="K4601" s="17"/>
      <c r="L4601" s="17"/>
      <c r="M4601" s="17"/>
      <c r="N4601" s="17"/>
      <c r="O4601" s="17"/>
      <c r="P4601" s="17"/>
    </row>
    <row r="4602" spans="1:16" x14ac:dyDescent="0.3">
      <c r="A4602" s="17"/>
      <c r="B4602" s="17"/>
      <c r="C4602" s="17"/>
      <c r="D4602" s="17"/>
      <c r="E4602" s="17"/>
      <c r="F4602" s="17"/>
      <c r="G4602" s="17"/>
      <c r="H4602" s="17"/>
      <c r="I4602" s="17"/>
      <c r="J4602" s="17"/>
      <c r="K4602" s="17"/>
      <c r="L4602" s="17"/>
      <c r="M4602" s="17"/>
      <c r="N4602" s="17"/>
      <c r="O4602" s="17"/>
      <c r="P4602" s="17"/>
    </row>
    <row r="4603" spans="1:16" x14ac:dyDescent="0.3">
      <c r="A4603" s="17"/>
      <c r="B4603" s="17"/>
      <c r="C4603" s="17"/>
      <c r="D4603" s="17"/>
      <c r="E4603" s="17"/>
      <c r="F4603" s="17"/>
      <c r="G4603" s="17"/>
      <c r="H4603" s="17"/>
      <c r="I4603" s="17"/>
      <c r="J4603" s="17"/>
      <c r="K4603" s="17"/>
      <c r="L4603" s="17"/>
      <c r="M4603" s="17"/>
      <c r="N4603" s="17"/>
      <c r="O4603" s="17"/>
      <c r="P4603" s="17"/>
    </row>
    <row r="4604" spans="1:16" x14ac:dyDescent="0.3">
      <c r="A4604" s="17"/>
      <c r="B4604" s="17"/>
      <c r="C4604" s="17"/>
      <c r="D4604" s="17"/>
      <c r="E4604" s="17"/>
      <c r="F4604" s="17"/>
      <c r="G4604" s="17"/>
      <c r="H4604" s="17"/>
      <c r="I4604" s="17"/>
      <c r="J4604" s="17"/>
      <c r="K4604" s="17"/>
      <c r="L4604" s="17"/>
      <c r="M4604" s="17"/>
      <c r="N4604" s="17"/>
      <c r="O4604" s="17"/>
      <c r="P4604" s="17"/>
    </row>
    <row r="4605" spans="1:16" x14ac:dyDescent="0.3">
      <c r="A4605" s="17"/>
      <c r="B4605" s="17"/>
      <c r="C4605" s="17"/>
      <c r="D4605" s="17"/>
      <c r="E4605" s="17"/>
      <c r="F4605" s="17"/>
      <c r="G4605" s="17"/>
      <c r="H4605" s="17"/>
      <c r="I4605" s="17"/>
      <c r="J4605" s="17"/>
      <c r="K4605" s="17"/>
      <c r="L4605" s="17"/>
      <c r="M4605" s="17"/>
      <c r="N4605" s="17"/>
      <c r="O4605" s="17"/>
      <c r="P4605" s="17"/>
    </row>
    <row r="4606" spans="1:16" x14ac:dyDescent="0.3">
      <c r="A4606" s="17"/>
      <c r="B4606" s="17"/>
      <c r="C4606" s="17"/>
      <c r="D4606" s="17"/>
      <c r="E4606" s="17"/>
      <c r="F4606" s="17"/>
      <c r="G4606" s="17"/>
      <c r="H4606" s="17"/>
      <c r="I4606" s="17"/>
      <c r="J4606" s="17"/>
      <c r="K4606" s="17"/>
      <c r="L4606" s="17"/>
      <c r="M4606" s="17"/>
      <c r="N4606" s="17"/>
      <c r="O4606" s="17"/>
      <c r="P4606" s="17"/>
    </row>
    <row r="4607" spans="1:16" x14ac:dyDescent="0.3">
      <c r="A4607" s="17"/>
      <c r="B4607" s="17"/>
      <c r="C4607" s="17"/>
      <c r="D4607" s="17"/>
      <c r="E4607" s="17"/>
      <c r="F4607" s="17"/>
      <c r="G4607" s="17"/>
      <c r="H4607" s="17"/>
      <c r="I4607" s="17"/>
      <c r="J4607" s="17"/>
      <c r="K4607" s="17"/>
      <c r="L4607" s="17"/>
      <c r="M4607" s="17"/>
      <c r="N4607" s="17"/>
      <c r="O4607" s="17"/>
      <c r="P4607" s="17"/>
    </row>
    <row r="4608" spans="1:16" x14ac:dyDescent="0.3">
      <c r="A4608" s="17"/>
      <c r="B4608" s="17"/>
      <c r="C4608" s="17"/>
      <c r="D4608" s="17"/>
      <c r="E4608" s="17"/>
      <c r="F4608" s="17"/>
      <c r="G4608" s="17"/>
      <c r="H4608" s="17"/>
      <c r="I4608" s="17"/>
      <c r="J4608" s="17"/>
      <c r="K4608" s="17"/>
      <c r="L4608" s="17"/>
      <c r="M4608" s="17"/>
      <c r="N4608" s="17"/>
      <c r="O4608" s="17"/>
      <c r="P4608" s="17"/>
    </row>
    <row r="4609" spans="1:16" x14ac:dyDescent="0.3">
      <c r="A4609" s="17"/>
      <c r="B4609" s="17"/>
      <c r="C4609" s="17"/>
      <c r="D4609" s="17"/>
      <c r="E4609" s="17"/>
      <c r="F4609" s="17"/>
      <c r="G4609" s="17"/>
      <c r="H4609" s="17"/>
      <c r="I4609" s="17"/>
      <c r="J4609" s="17"/>
      <c r="K4609" s="17"/>
      <c r="L4609" s="17"/>
      <c r="M4609" s="17"/>
      <c r="N4609" s="17"/>
      <c r="O4609" s="17"/>
      <c r="P4609" s="17"/>
    </row>
    <row r="4610" spans="1:16" x14ac:dyDescent="0.3">
      <c r="A4610" s="17"/>
      <c r="B4610" s="17"/>
      <c r="C4610" s="17"/>
      <c r="D4610" s="17"/>
      <c r="E4610" s="17"/>
      <c r="F4610" s="17"/>
      <c r="G4610" s="17"/>
      <c r="H4610" s="17"/>
      <c r="I4610" s="17"/>
      <c r="J4610" s="17"/>
      <c r="K4610" s="17"/>
      <c r="L4610" s="17"/>
      <c r="M4610" s="17"/>
      <c r="N4610" s="17"/>
      <c r="O4610" s="17"/>
      <c r="P4610" s="17"/>
    </row>
    <row r="4611" spans="1:16" x14ac:dyDescent="0.3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7"/>
      <c r="N4611" s="17"/>
      <c r="O4611" s="17"/>
      <c r="P4611" s="17"/>
    </row>
    <row r="4612" spans="1:16" x14ac:dyDescent="0.3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7"/>
      <c r="N4612" s="17"/>
      <c r="O4612" s="17"/>
      <c r="P4612" s="17"/>
    </row>
    <row r="4613" spans="1:16" x14ac:dyDescent="0.3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7"/>
      <c r="N4613" s="17"/>
      <c r="O4613" s="17"/>
      <c r="P4613" s="17"/>
    </row>
    <row r="4614" spans="1:16" x14ac:dyDescent="0.3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7"/>
      <c r="N4614" s="17"/>
      <c r="O4614" s="17"/>
      <c r="P4614" s="17"/>
    </row>
    <row r="4615" spans="1:16" x14ac:dyDescent="0.3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7"/>
      <c r="N4615" s="17"/>
      <c r="O4615" s="17"/>
      <c r="P4615" s="17"/>
    </row>
    <row r="4616" spans="1:16" x14ac:dyDescent="0.3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7"/>
      <c r="N4616" s="17"/>
      <c r="O4616" s="17"/>
      <c r="P4616" s="17"/>
    </row>
    <row r="4617" spans="1:16" x14ac:dyDescent="0.3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7"/>
      <c r="N4617" s="17"/>
      <c r="O4617" s="17"/>
      <c r="P4617" s="17"/>
    </row>
    <row r="4618" spans="1:16" x14ac:dyDescent="0.3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7"/>
      <c r="N4618" s="17"/>
      <c r="O4618" s="17"/>
      <c r="P4618" s="17"/>
    </row>
    <row r="4619" spans="1:16" x14ac:dyDescent="0.3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7"/>
      <c r="N4619" s="17"/>
      <c r="O4619" s="17"/>
      <c r="P4619" s="17"/>
    </row>
    <row r="4620" spans="1:16" x14ac:dyDescent="0.3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7"/>
      <c r="N4620" s="17"/>
      <c r="O4620" s="17"/>
      <c r="P4620" s="17"/>
    </row>
    <row r="4621" spans="1:16" x14ac:dyDescent="0.3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7"/>
      <c r="N4621" s="17"/>
      <c r="O4621" s="17"/>
      <c r="P4621" s="17"/>
    </row>
    <row r="4622" spans="1:16" x14ac:dyDescent="0.3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7"/>
      <c r="N4622" s="17"/>
      <c r="O4622" s="17"/>
      <c r="P4622" s="17"/>
    </row>
    <row r="4623" spans="1:16" x14ac:dyDescent="0.3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7"/>
      <c r="N4623" s="17"/>
      <c r="O4623" s="17"/>
      <c r="P4623" s="17"/>
    </row>
    <row r="4624" spans="1:16" x14ac:dyDescent="0.3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7"/>
      <c r="N4624" s="17"/>
      <c r="O4624" s="17"/>
      <c r="P4624" s="17"/>
    </row>
    <row r="4625" spans="1:16" x14ac:dyDescent="0.3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7"/>
      <c r="N4625" s="17"/>
      <c r="O4625" s="17"/>
      <c r="P4625" s="17"/>
    </row>
    <row r="4626" spans="1:16" x14ac:dyDescent="0.3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7"/>
      <c r="N4626" s="17"/>
      <c r="O4626" s="17"/>
      <c r="P4626" s="17"/>
    </row>
    <row r="4627" spans="1:16" x14ac:dyDescent="0.3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7"/>
      <c r="N4627" s="17"/>
      <c r="O4627" s="17"/>
      <c r="P4627" s="17"/>
    </row>
    <row r="4628" spans="1:16" x14ac:dyDescent="0.3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7"/>
      <c r="N4628" s="17"/>
      <c r="O4628" s="17"/>
      <c r="P4628" s="17"/>
    </row>
    <row r="4629" spans="1:16" x14ac:dyDescent="0.3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7"/>
      <c r="N4629" s="17"/>
      <c r="O4629" s="17"/>
      <c r="P4629" s="17"/>
    </row>
    <row r="4630" spans="1:16" x14ac:dyDescent="0.3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7"/>
      <c r="N4630" s="17"/>
      <c r="O4630" s="17"/>
      <c r="P4630" s="17"/>
    </row>
    <row r="4631" spans="1:16" x14ac:dyDescent="0.3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7"/>
      <c r="N4631" s="17"/>
      <c r="O4631" s="17"/>
      <c r="P4631" s="17"/>
    </row>
    <row r="4632" spans="1:16" x14ac:dyDescent="0.3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7"/>
      <c r="N4632" s="17"/>
      <c r="O4632" s="17"/>
      <c r="P4632" s="17"/>
    </row>
    <row r="4633" spans="1:16" x14ac:dyDescent="0.3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7"/>
      <c r="N4633" s="17"/>
      <c r="O4633" s="17"/>
      <c r="P4633" s="17"/>
    </row>
    <row r="4634" spans="1:16" x14ac:dyDescent="0.3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7"/>
      <c r="N4634" s="17"/>
      <c r="O4634" s="17"/>
      <c r="P4634" s="17"/>
    </row>
    <row r="4635" spans="1:16" x14ac:dyDescent="0.3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7"/>
      <c r="N4635" s="17"/>
      <c r="O4635" s="17"/>
      <c r="P4635" s="17"/>
    </row>
    <row r="4636" spans="1:16" x14ac:dyDescent="0.3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7"/>
      <c r="N4636" s="17"/>
      <c r="O4636" s="17"/>
      <c r="P4636" s="17"/>
    </row>
    <row r="4637" spans="1:16" x14ac:dyDescent="0.3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7"/>
      <c r="N4637" s="17"/>
      <c r="O4637" s="17"/>
      <c r="P4637" s="17"/>
    </row>
    <row r="4638" spans="1:16" x14ac:dyDescent="0.3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7"/>
      <c r="N4638" s="17"/>
      <c r="O4638" s="17"/>
      <c r="P4638" s="17"/>
    </row>
    <row r="4639" spans="1:16" x14ac:dyDescent="0.3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7"/>
      <c r="N4639" s="17"/>
      <c r="O4639" s="17"/>
      <c r="P4639" s="17"/>
    </row>
    <row r="4640" spans="1:16" x14ac:dyDescent="0.3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7"/>
      <c r="N4640" s="17"/>
      <c r="O4640" s="17"/>
      <c r="P4640" s="17"/>
    </row>
    <row r="4641" spans="1:16" x14ac:dyDescent="0.3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7"/>
      <c r="N4641" s="17"/>
      <c r="O4641" s="17"/>
      <c r="P4641" s="17"/>
    </row>
    <row r="4642" spans="1:16" x14ac:dyDescent="0.3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7"/>
      <c r="N4642" s="17"/>
      <c r="O4642" s="17"/>
      <c r="P4642" s="17"/>
    </row>
    <row r="4643" spans="1:16" x14ac:dyDescent="0.3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7"/>
      <c r="N4643" s="17"/>
      <c r="O4643" s="17"/>
      <c r="P4643" s="17"/>
    </row>
    <row r="4644" spans="1:16" x14ac:dyDescent="0.3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7"/>
      <c r="N4644" s="17"/>
      <c r="O4644" s="17"/>
      <c r="P4644" s="17"/>
    </row>
    <row r="4645" spans="1:16" x14ac:dyDescent="0.3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7"/>
      <c r="N4645" s="17"/>
      <c r="O4645" s="17"/>
      <c r="P4645" s="17"/>
    </row>
    <row r="4646" spans="1:16" x14ac:dyDescent="0.3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7"/>
      <c r="N4646" s="17"/>
      <c r="O4646" s="17"/>
      <c r="P4646" s="17"/>
    </row>
    <row r="4647" spans="1:16" x14ac:dyDescent="0.3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7"/>
      <c r="N4647" s="17"/>
      <c r="O4647" s="17"/>
      <c r="P4647" s="17"/>
    </row>
    <row r="4648" spans="1:16" x14ac:dyDescent="0.3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7"/>
      <c r="N4648" s="17"/>
      <c r="O4648" s="17"/>
      <c r="P4648" s="17"/>
    </row>
    <row r="4649" spans="1:16" x14ac:dyDescent="0.3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7"/>
      <c r="N4649" s="17"/>
      <c r="O4649" s="17"/>
      <c r="P4649" s="17"/>
    </row>
    <row r="4650" spans="1:16" x14ac:dyDescent="0.3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7"/>
      <c r="N4650" s="17"/>
      <c r="O4650" s="17"/>
      <c r="P4650" s="17"/>
    </row>
    <row r="4651" spans="1:16" x14ac:dyDescent="0.3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7"/>
      <c r="N4651" s="17"/>
      <c r="O4651" s="17"/>
      <c r="P4651" s="17"/>
    </row>
    <row r="4652" spans="1:16" x14ac:dyDescent="0.3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7"/>
      <c r="N4652" s="17"/>
      <c r="O4652" s="17"/>
      <c r="P4652" s="17"/>
    </row>
    <row r="4653" spans="1:16" x14ac:dyDescent="0.3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7"/>
      <c r="N4653" s="17"/>
      <c r="O4653" s="17"/>
      <c r="P4653" s="17"/>
    </row>
    <row r="4654" spans="1:16" x14ac:dyDescent="0.3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7"/>
      <c r="N4654" s="17"/>
      <c r="O4654" s="17"/>
      <c r="P4654" s="17"/>
    </row>
    <row r="4655" spans="1:16" x14ac:dyDescent="0.3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7"/>
      <c r="N4655" s="17"/>
      <c r="O4655" s="17"/>
      <c r="P4655" s="17"/>
    </row>
    <row r="4656" spans="1:16" x14ac:dyDescent="0.3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7"/>
      <c r="N4656" s="17"/>
      <c r="O4656" s="17"/>
      <c r="P4656" s="17"/>
    </row>
    <row r="4657" spans="1:16" x14ac:dyDescent="0.3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7"/>
      <c r="N4657" s="17"/>
      <c r="O4657" s="17"/>
      <c r="P4657" s="17"/>
    </row>
    <row r="4658" spans="1:16" x14ac:dyDescent="0.3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7"/>
      <c r="N4658" s="17"/>
      <c r="O4658" s="17"/>
      <c r="P4658" s="17"/>
    </row>
    <row r="4659" spans="1:16" x14ac:dyDescent="0.3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7"/>
      <c r="N4659" s="17"/>
      <c r="O4659" s="17"/>
      <c r="P4659" s="17"/>
    </row>
    <row r="4660" spans="1:16" x14ac:dyDescent="0.3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7"/>
      <c r="N4660" s="17"/>
      <c r="O4660" s="17"/>
      <c r="P4660" s="17"/>
    </row>
    <row r="4661" spans="1:16" x14ac:dyDescent="0.3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7"/>
      <c r="N4661" s="17"/>
      <c r="O4661" s="17"/>
      <c r="P4661" s="17"/>
    </row>
    <row r="4662" spans="1:16" x14ac:dyDescent="0.3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7"/>
      <c r="N4662" s="17"/>
      <c r="O4662" s="17"/>
      <c r="P4662" s="17"/>
    </row>
    <row r="4663" spans="1:16" x14ac:dyDescent="0.3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7"/>
      <c r="N4663" s="17"/>
      <c r="O4663" s="17"/>
      <c r="P4663" s="17"/>
    </row>
    <row r="4664" spans="1:16" x14ac:dyDescent="0.3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7"/>
      <c r="N4664" s="17"/>
      <c r="O4664" s="17"/>
      <c r="P4664" s="17"/>
    </row>
    <row r="4665" spans="1:16" x14ac:dyDescent="0.3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7"/>
      <c r="N4665" s="17"/>
      <c r="O4665" s="17"/>
      <c r="P4665" s="17"/>
    </row>
    <row r="4666" spans="1:16" x14ac:dyDescent="0.3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7"/>
      <c r="N4666" s="17"/>
      <c r="O4666" s="17"/>
      <c r="P4666" s="17"/>
    </row>
    <row r="4667" spans="1:16" x14ac:dyDescent="0.3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7"/>
      <c r="N4667" s="17"/>
      <c r="O4667" s="17"/>
      <c r="P4667" s="17"/>
    </row>
    <row r="4668" spans="1:16" x14ac:dyDescent="0.3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7"/>
      <c r="N4668" s="17"/>
      <c r="O4668" s="17"/>
      <c r="P4668" s="17"/>
    </row>
    <row r="4669" spans="1:16" x14ac:dyDescent="0.3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7"/>
      <c r="N4669" s="17"/>
      <c r="O4669" s="17"/>
      <c r="P4669" s="17"/>
    </row>
    <row r="4670" spans="1:16" x14ac:dyDescent="0.3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7"/>
      <c r="N4670" s="17"/>
      <c r="O4670" s="17"/>
      <c r="P4670" s="17"/>
    </row>
    <row r="4671" spans="1:16" x14ac:dyDescent="0.3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7"/>
      <c r="N4671" s="17"/>
      <c r="O4671" s="17"/>
      <c r="P4671" s="17"/>
    </row>
    <row r="4672" spans="1:16" x14ac:dyDescent="0.3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7"/>
      <c r="N4672" s="17"/>
      <c r="O4672" s="17"/>
      <c r="P4672" s="17"/>
    </row>
    <row r="4673" spans="1:16" x14ac:dyDescent="0.3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7"/>
      <c r="N4673" s="17"/>
      <c r="O4673" s="17"/>
      <c r="P4673" s="17"/>
    </row>
    <row r="4674" spans="1:16" x14ac:dyDescent="0.3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7"/>
      <c r="N4674" s="17"/>
      <c r="O4674" s="17"/>
      <c r="P4674" s="17"/>
    </row>
    <row r="4675" spans="1:16" x14ac:dyDescent="0.3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7"/>
      <c r="N4675" s="17"/>
      <c r="O4675" s="17"/>
      <c r="P4675" s="17"/>
    </row>
    <row r="4676" spans="1:16" x14ac:dyDescent="0.3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7"/>
      <c r="N4676" s="17"/>
      <c r="O4676" s="17"/>
      <c r="P4676" s="17"/>
    </row>
  </sheetData>
  <mergeCells count="489">
    <mergeCell ref="B33:D33"/>
    <mergeCell ref="E33:G33"/>
    <mergeCell ref="H33:J33"/>
    <mergeCell ref="K33:M33"/>
    <mergeCell ref="N33:P33"/>
    <mergeCell ref="Q33:S33"/>
    <mergeCell ref="T33:V33"/>
    <mergeCell ref="B31:D31"/>
    <mergeCell ref="E31:G31"/>
    <mergeCell ref="H31:J31"/>
    <mergeCell ref="K31:M31"/>
    <mergeCell ref="N31:P31"/>
    <mergeCell ref="Q31:S31"/>
    <mergeCell ref="T31:V31"/>
    <mergeCell ref="B32:D32"/>
    <mergeCell ref="E32:G32"/>
    <mergeCell ref="H32:J32"/>
    <mergeCell ref="K32:M32"/>
    <mergeCell ref="N32:P32"/>
    <mergeCell ref="Q32:S32"/>
    <mergeCell ref="T32:V32"/>
    <mergeCell ref="B29:D29"/>
    <mergeCell ref="E29:G29"/>
    <mergeCell ref="H29:J29"/>
    <mergeCell ref="K29:M29"/>
    <mergeCell ref="N29:P29"/>
    <mergeCell ref="Q29:S29"/>
    <mergeCell ref="T29:V29"/>
    <mergeCell ref="B30:D30"/>
    <mergeCell ref="E30:G30"/>
    <mergeCell ref="H30:J30"/>
    <mergeCell ref="K30:M30"/>
    <mergeCell ref="N30:P30"/>
    <mergeCell ref="Q30:S30"/>
    <mergeCell ref="T30:V30"/>
    <mergeCell ref="B27:D27"/>
    <mergeCell ref="E27:G27"/>
    <mergeCell ref="H27:J27"/>
    <mergeCell ref="K27:M27"/>
    <mergeCell ref="N27:P27"/>
    <mergeCell ref="Q27:S27"/>
    <mergeCell ref="T27:V27"/>
    <mergeCell ref="B28:D28"/>
    <mergeCell ref="E28:G28"/>
    <mergeCell ref="H28:J28"/>
    <mergeCell ref="K28:M28"/>
    <mergeCell ref="N28:P28"/>
    <mergeCell ref="Q28:S28"/>
    <mergeCell ref="T28:V28"/>
    <mergeCell ref="A26:S26"/>
    <mergeCell ref="E77:M77"/>
    <mergeCell ref="A1:S1"/>
    <mergeCell ref="A34:S34"/>
    <mergeCell ref="A43:S43"/>
    <mergeCell ref="A52:S52"/>
    <mergeCell ref="A69:S69"/>
    <mergeCell ref="B35:D35"/>
    <mergeCell ref="E35:G35"/>
    <mergeCell ref="H35:J35"/>
    <mergeCell ref="K35:M35"/>
    <mergeCell ref="N35:P35"/>
    <mergeCell ref="B36:D36"/>
    <mergeCell ref="E36:G36"/>
    <mergeCell ref="H36:J36"/>
    <mergeCell ref="K36:M36"/>
    <mergeCell ref="N36:P36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B40:D40"/>
    <mergeCell ref="E40:G40"/>
    <mergeCell ref="H40:J40"/>
    <mergeCell ref="K40:M40"/>
    <mergeCell ref="N40:P40"/>
    <mergeCell ref="B39:D39"/>
    <mergeCell ref="E39:G39"/>
    <mergeCell ref="H39:J39"/>
    <mergeCell ref="K39:M39"/>
    <mergeCell ref="N39:P39"/>
    <mergeCell ref="B44:D44"/>
    <mergeCell ref="E44:G44"/>
    <mergeCell ref="H44:J44"/>
    <mergeCell ref="K44:M44"/>
    <mergeCell ref="N44:P44"/>
    <mergeCell ref="B45:D45"/>
    <mergeCell ref="H45:J45"/>
    <mergeCell ref="K45:M45"/>
    <mergeCell ref="N45:P45"/>
    <mergeCell ref="B46:D46"/>
    <mergeCell ref="E46:G46"/>
    <mergeCell ref="H46:J46"/>
    <mergeCell ref="K46:M46"/>
    <mergeCell ref="N46:P46"/>
    <mergeCell ref="B47:D47"/>
    <mergeCell ref="E47:G47"/>
    <mergeCell ref="H47:J47"/>
    <mergeCell ref="K47:M47"/>
    <mergeCell ref="N47:P47"/>
    <mergeCell ref="B50:D50"/>
    <mergeCell ref="E50:G50"/>
    <mergeCell ref="H50:J50"/>
    <mergeCell ref="K50:M50"/>
    <mergeCell ref="N50:P50"/>
    <mergeCell ref="B48:D48"/>
    <mergeCell ref="E48:G48"/>
    <mergeCell ref="H48:J48"/>
    <mergeCell ref="K48:M48"/>
    <mergeCell ref="N48:P48"/>
    <mergeCell ref="B49:D49"/>
    <mergeCell ref="E49:G49"/>
    <mergeCell ref="H49:J49"/>
    <mergeCell ref="K49:M49"/>
    <mergeCell ref="N49:P49"/>
    <mergeCell ref="B53:D53"/>
    <mergeCell ref="E53:G53"/>
    <mergeCell ref="H53:J53"/>
    <mergeCell ref="K53:M53"/>
    <mergeCell ref="N53:P53"/>
    <mergeCell ref="B54:D54"/>
    <mergeCell ref="E54:G54"/>
    <mergeCell ref="H54:J54"/>
    <mergeCell ref="K54:M54"/>
    <mergeCell ref="N54:P54"/>
    <mergeCell ref="B55:D55"/>
    <mergeCell ref="E55:G55"/>
    <mergeCell ref="H55:J55"/>
    <mergeCell ref="K55:M55"/>
    <mergeCell ref="N55:P55"/>
    <mergeCell ref="B56:D56"/>
    <mergeCell ref="E56:G56"/>
    <mergeCell ref="H56:J56"/>
    <mergeCell ref="K56:M56"/>
    <mergeCell ref="N56:P56"/>
    <mergeCell ref="B59:D59"/>
    <mergeCell ref="E59:G59"/>
    <mergeCell ref="H59:J59"/>
    <mergeCell ref="K59:M59"/>
    <mergeCell ref="N59:P59"/>
    <mergeCell ref="B57:D57"/>
    <mergeCell ref="E57:G57"/>
    <mergeCell ref="H57:J57"/>
    <mergeCell ref="K57:M57"/>
    <mergeCell ref="N57:P57"/>
    <mergeCell ref="B58:D58"/>
    <mergeCell ref="E58:G58"/>
    <mergeCell ref="H58:J58"/>
    <mergeCell ref="K58:M58"/>
    <mergeCell ref="N58:P58"/>
    <mergeCell ref="B70:D70"/>
    <mergeCell ref="E70:G70"/>
    <mergeCell ref="H70:J70"/>
    <mergeCell ref="K70:M70"/>
    <mergeCell ref="N70:P70"/>
    <mergeCell ref="B71:D71"/>
    <mergeCell ref="E71:G71"/>
    <mergeCell ref="H71:J71"/>
    <mergeCell ref="K71:M71"/>
    <mergeCell ref="N71:P71"/>
    <mergeCell ref="B72:D72"/>
    <mergeCell ref="E72:G72"/>
    <mergeCell ref="H72:J72"/>
    <mergeCell ref="K72:M72"/>
    <mergeCell ref="N72:P72"/>
    <mergeCell ref="B73:D73"/>
    <mergeCell ref="E73:G73"/>
    <mergeCell ref="H73:J73"/>
    <mergeCell ref="K73:M73"/>
    <mergeCell ref="N73:P73"/>
    <mergeCell ref="K81:M81"/>
    <mergeCell ref="N81:P81"/>
    <mergeCell ref="B76:D76"/>
    <mergeCell ref="E76:G76"/>
    <mergeCell ref="H76:J76"/>
    <mergeCell ref="K76:M76"/>
    <mergeCell ref="N76:P76"/>
    <mergeCell ref="B74:D74"/>
    <mergeCell ref="E74:G74"/>
    <mergeCell ref="H74:J74"/>
    <mergeCell ref="K74:M74"/>
    <mergeCell ref="N74:P74"/>
    <mergeCell ref="B75:D75"/>
    <mergeCell ref="E75:G75"/>
    <mergeCell ref="H75:J75"/>
    <mergeCell ref="K75:M75"/>
    <mergeCell ref="N75:P75"/>
    <mergeCell ref="B79:F79"/>
    <mergeCell ref="O79:V79"/>
    <mergeCell ref="Q81:S81"/>
    <mergeCell ref="B41:D41"/>
    <mergeCell ref="E41:G41"/>
    <mergeCell ref="H41:J41"/>
    <mergeCell ref="K41:M41"/>
    <mergeCell ref="N41:P41"/>
    <mergeCell ref="B82:D82"/>
    <mergeCell ref="E82:G82"/>
    <mergeCell ref="H82:J82"/>
    <mergeCell ref="T81:V81"/>
    <mergeCell ref="T82:V82"/>
    <mergeCell ref="K82:M82"/>
    <mergeCell ref="N82:P82"/>
    <mergeCell ref="Q70:S70"/>
    <mergeCell ref="Q71:S71"/>
    <mergeCell ref="Q72:S72"/>
    <mergeCell ref="Q73:S73"/>
    <mergeCell ref="Q74:S74"/>
    <mergeCell ref="Q75:S75"/>
    <mergeCell ref="Q76:S76"/>
    <mergeCell ref="T80:V80"/>
    <mergeCell ref="Q58:S58"/>
    <mergeCell ref="Q59:S59"/>
    <mergeCell ref="Q44:S44"/>
    <mergeCell ref="H79:M79"/>
    <mergeCell ref="T87:V87"/>
    <mergeCell ref="T89:V89"/>
    <mergeCell ref="B89:D89"/>
    <mergeCell ref="E89:G89"/>
    <mergeCell ref="H89:J89"/>
    <mergeCell ref="K89:M89"/>
    <mergeCell ref="N89:P89"/>
    <mergeCell ref="B83:D83"/>
    <mergeCell ref="E83:G83"/>
    <mergeCell ref="H83:J83"/>
    <mergeCell ref="K83:M83"/>
    <mergeCell ref="N83:P83"/>
    <mergeCell ref="B86:D86"/>
    <mergeCell ref="E86:G86"/>
    <mergeCell ref="H86:J86"/>
    <mergeCell ref="Q87:S87"/>
    <mergeCell ref="Q89:S89"/>
    <mergeCell ref="B87:D87"/>
    <mergeCell ref="E87:G87"/>
    <mergeCell ref="H87:J87"/>
    <mergeCell ref="K87:M87"/>
    <mergeCell ref="N87:P87"/>
    <mergeCell ref="B84:D84"/>
    <mergeCell ref="E84:G84"/>
    <mergeCell ref="Q35:S35"/>
    <mergeCell ref="Q36:S36"/>
    <mergeCell ref="Q37:S37"/>
    <mergeCell ref="Q38:S38"/>
    <mergeCell ref="Q39:S39"/>
    <mergeCell ref="Q40:S40"/>
    <mergeCell ref="Q41:S41"/>
    <mergeCell ref="Q56:S56"/>
    <mergeCell ref="Q57:S57"/>
    <mergeCell ref="Q45:S45"/>
    <mergeCell ref="Q46:S46"/>
    <mergeCell ref="Q47:S47"/>
    <mergeCell ref="Q48:S48"/>
    <mergeCell ref="Q49:S49"/>
    <mergeCell ref="Q50:S50"/>
    <mergeCell ref="Q53:S53"/>
    <mergeCell ref="Q54:S54"/>
    <mergeCell ref="Q55:S55"/>
    <mergeCell ref="A18:S18"/>
    <mergeCell ref="B19:D19"/>
    <mergeCell ref="E19:G19"/>
    <mergeCell ref="H19:J19"/>
    <mergeCell ref="K19:M19"/>
    <mergeCell ref="N19:P19"/>
    <mergeCell ref="Q19:S19"/>
    <mergeCell ref="T19:V19"/>
    <mergeCell ref="B20:D20"/>
    <mergeCell ref="E20:G20"/>
    <mergeCell ref="H20:J20"/>
    <mergeCell ref="K20:M20"/>
    <mergeCell ref="N20:P20"/>
    <mergeCell ref="Q20:S20"/>
    <mergeCell ref="T20:V20"/>
    <mergeCell ref="B21:D21"/>
    <mergeCell ref="E21:G21"/>
    <mergeCell ref="H21:J21"/>
    <mergeCell ref="K21:M21"/>
    <mergeCell ref="N21:P21"/>
    <mergeCell ref="Q21:S21"/>
    <mergeCell ref="T21:V21"/>
    <mergeCell ref="B22:D22"/>
    <mergeCell ref="E22:G22"/>
    <mergeCell ref="H22:J22"/>
    <mergeCell ref="K22:M22"/>
    <mergeCell ref="N22:P22"/>
    <mergeCell ref="Q22:S22"/>
    <mergeCell ref="T22:V22"/>
    <mergeCell ref="E23:G23"/>
    <mergeCell ref="H23:J23"/>
    <mergeCell ref="K23:M23"/>
    <mergeCell ref="N23:P23"/>
    <mergeCell ref="Q23:S23"/>
    <mergeCell ref="T23:V23"/>
    <mergeCell ref="B24:D24"/>
    <mergeCell ref="E24:G24"/>
    <mergeCell ref="H24:J24"/>
    <mergeCell ref="K24:M24"/>
    <mergeCell ref="N24:P24"/>
    <mergeCell ref="Q24:S24"/>
    <mergeCell ref="T24:V24"/>
    <mergeCell ref="E25:G25"/>
    <mergeCell ref="H25:J25"/>
    <mergeCell ref="K25:M25"/>
    <mergeCell ref="N25:P25"/>
    <mergeCell ref="Q25:S25"/>
    <mergeCell ref="T25:V25"/>
    <mergeCell ref="A10:S10"/>
    <mergeCell ref="B11:D11"/>
    <mergeCell ref="E11:G11"/>
    <mergeCell ref="H11:J11"/>
    <mergeCell ref="K11:M11"/>
    <mergeCell ref="N11:P11"/>
    <mergeCell ref="Q11:S11"/>
    <mergeCell ref="T11:V11"/>
    <mergeCell ref="B12:D12"/>
    <mergeCell ref="E12:G12"/>
    <mergeCell ref="H12:J12"/>
    <mergeCell ref="K12:M12"/>
    <mergeCell ref="N12:P12"/>
    <mergeCell ref="Q12:S12"/>
    <mergeCell ref="T12:V12"/>
    <mergeCell ref="B13:D13"/>
    <mergeCell ref="E13:G13"/>
    <mergeCell ref="B23:D23"/>
    <mergeCell ref="H13:J13"/>
    <mergeCell ref="K13:M13"/>
    <mergeCell ref="N13:P13"/>
    <mergeCell ref="Q13:S13"/>
    <mergeCell ref="T13:V13"/>
    <mergeCell ref="B14:D14"/>
    <mergeCell ref="E14:G14"/>
    <mergeCell ref="H14:J14"/>
    <mergeCell ref="K14:M14"/>
    <mergeCell ref="N14:P14"/>
    <mergeCell ref="Q14:S14"/>
    <mergeCell ref="T14:V14"/>
    <mergeCell ref="B15:D15"/>
    <mergeCell ref="E15:G15"/>
    <mergeCell ref="H15:J15"/>
    <mergeCell ref="K15:M15"/>
    <mergeCell ref="N15:P15"/>
    <mergeCell ref="Q15:S15"/>
    <mergeCell ref="T15:V15"/>
    <mergeCell ref="B16:D16"/>
    <mergeCell ref="E16:G16"/>
    <mergeCell ref="H16:J16"/>
    <mergeCell ref="K16:M16"/>
    <mergeCell ref="N16:P16"/>
    <mergeCell ref="Q16:S16"/>
    <mergeCell ref="T16:V16"/>
    <mergeCell ref="B17:D17"/>
    <mergeCell ref="E17:G17"/>
    <mergeCell ref="H17:J17"/>
    <mergeCell ref="K17:M17"/>
    <mergeCell ref="N17:P17"/>
    <mergeCell ref="Q17:S17"/>
    <mergeCell ref="T17:V17"/>
    <mergeCell ref="B85:D85"/>
    <mergeCell ref="E85:G85"/>
    <mergeCell ref="H85:J85"/>
    <mergeCell ref="A60:S60"/>
    <mergeCell ref="B61:D61"/>
    <mergeCell ref="E61:G61"/>
    <mergeCell ref="H61:J61"/>
    <mergeCell ref="K61:M61"/>
    <mergeCell ref="N61:P61"/>
    <mergeCell ref="Q61:S61"/>
    <mergeCell ref="B62:D62"/>
    <mergeCell ref="E62:G62"/>
    <mergeCell ref="H62:J62"/>
    <mergeCell ref="K62:M62"/>
    <mergeCell ref="N62:P62"/>
    <mergeCell ref="Q62:S62"/>
    <mergeCell ref="B25:D25"/>
    <mergeCell ref="B63:D63"/>
    <mergeCell ref="E63:G63"/>
    <mergeCell ref="H63:J63"/>
    <mergeCell ref="K63:M63"/>
    <mergeCell ref="N63:P63"/>
    <mergeCell ref="Q63:S63"/>
    <mergeCell ref="B64:D64"/>
    <mergeCell ref="E64:G64"/>
    <mergeCell ref="H64:J64"/>
    <mergeCell ref="K64:M64"/>
    <mergeCell ref="N64:P64"/>
    <mergeCell ref="Q64:S64"/>
    <mergeCell ref="H84:J84"/>
    <mergeCell ref="B65:D65"/>
    <mergeCell ref="E65:G65"/>
    <mergeCell ref="H65:J65"/>
    <mergeCell ref="K65:M65"/>
    <mergeCell ref="N65:P65"/>
    <mergeCell ref="Q65:S65"/>
    <mergeCell ref="B66:D66"/>
    <mergeCell ref="E66:G66"/>
    <mergeCell ref="H66:J66"/>
    <mergeCell ref="K66:M66"/>
    <mergeCell ref="N66:P66"/>
    <mergeCell ref="Q66:S66"/>
    <mergeCell ref="K84:M84"/>
    <mergeCell ref="N84:P84"/>
    <mergeCell ref="B80:D80"/>
    <mergeCell ref="E80:G80"/>
    <mergeCell ref="H80:J80"/>
    <mergeCell ref="K80:M80"/>
    <mergeCell ref="N80:P80"/>
    <mergeCell ref="B81:D81"/>
    <mergeCell ref="E81:G81"/>
    <mergeCell ref="H81:J81"/>
    <mergeCell ref="Q80:S80"/>
    <mergeCell ref="Q82:S82"/>
    <mergeCell ref="Q83:S83"/>
    <mergeCell ref="Q84:S84"/>
    <mergeCell ref="Q85:S85"/>
    <mergeCell ref="Q86:S86"/>
    <mergeCell ref="T85:V85"/>
    <mergeCell ref="T86:V86"/>
    <mergeCell ref="T83:V83"/>
    <mergeCell ref="T84:V84"/>
    <mergeCell ref="A2:S2"/>
    <mergeCell ref="B3:D3"/>
    <mergeCell ref="E3:G3"/>
    <mergeCell ref="H3:J3"/>
    <mergeCell ref="K3:M3"/>
    <mergeCell ref="N3:P3"/>
    <mergeCell ref="Q3:S3"/>
    <mergeCell ref="T3:V3"/>
    <mergeCell ref="B4:D4"/>
    <mergeCell ref="E4:G4"/>
    <mergeCell ref="H4:J4"/>
    <mergeCell ref="K4:M4"/>
    <mergeCell ref="N4:P4"/>
    <mergeCell ref="Q4:S4"/>
    <mergeCell ref="T4:V4"/>
    <mergeCell ref="B5:D5"/>
    <mergeCell ref="E5:G5"/>
    <mergeCell ref="H5:J5"/>
    <mergeCell ref="K5:M5"/>
    <mergeCell ref="N5:P5"/>
    <mergeCell ref="Q5:S5"/>
    <mergeCell ref="T5:V5"/>
    <mergeCell ref="B6:D6"/>
    <mergeCell ref="E6:G6"/>
    <mergeCell ref="H6:J6"/>
    <mergeCell ref="K6:M6"/>
    <mergeCell ref="N6:P6"/>
    <mergeCell ref="Q6:S6"/>
    <mergeCell ref="T6:V6"/>
    <mergeCell ref="B7:D7"/>
    <mergeCell ref="E7:G7"/>
    <mergeCell ref="H7:J7"/>
    <mergeCell ref="K7:M7"/>
    <mergeCell ref="N7:P7"/>
    <mergeCell ref="Q7:S7"/>
    <mergeCell ref="T7:V7"/>
    <mergeCell ref="B8:D8"/>
    <mergeCell ref="E8:G8"/>
    <mergeCell ref="H8:J8"/>
    <mergeCell ref="K8:M8"/>
    <mergeCell ref="N8:P8"/>
    <mergeCell ref="Q8:S8"/>
    <mergeCell ref="T8:V8"/>
    <mergeCell ref="B9:D9"/>
    <mergeCell ref="E9:G9"/>
    <mergeCell ref="H9:J9"/>
    <mergeCell ref="K9:M9"/>
    <mergeCell ref="N9:P9"/>
    <mergeCell ref="Q9:S9"/>
    <mergeCell ref="T9:V9"/>
    <mergeCell ref="B88:D88"/>
    <mergeCell ref="E88:G88"/>
    <mergeCell ref="H88:J88"/>
    <mergeCell ref="K88:M88"/>
    <mergeCell ref="N88:P88"/>
    <mergeCell ref="Q88:S88"/>
    <mergeCell ref="T88:V88"/>
    <mergeCell ref="B67:D67"/>
    <mergeCell ref="E67:G67"/>
    <mergeCell ref="H67:J67"/>
    <mergeCell ref="K67:M67"/>
    <mergeCell ref="N67:P67"/>
    <mergeCell ref="Q67:S67"/>
    <mergeCell ref="K85:M85"/>
    <mergeCell ref="K86:M86"/>
    <mergeCell ref="N85:P85"/>
    <mergeCell ref="N86:P86"/>
  </mergeCells>
  <phoneticPr fontId="12" type="noConversion"/>
  <pageMargins left="0.25" right="0.25" top="0.75" bottom="0.75" header="0.3" footer="0.3"/>
  <pageSetup paperSize="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lect County" xr:uid="{00000000-0002-0000-0A00-000000000000}">
          <x14:formula1>
            <xm:f>'2018 Report'!$A$3:$A$41</xm:f>
          </x14:formula1>
          <xm:sqref>A36:A40 A28:A32 A20:A24 A12:A16 A4:A8</xm:sqref>
        </x14:dataValidation>
        <x14:dataValidation type="list" allowBlank="1" showInputMessage="1" showErrorMessage="1" xr:uid="{00000000-0002-0000-0A00-000001000000}">
          <x14:formula1>
            <xm:f>'2017 Report'!$A$3:$A$41</xm:f>
          </x14:formula1>
          <xm:sqref>A45:A49 A54:A58 A71:A75 A62:A66</xm:sqref>
        </x14:dataValidation>
        <x14:dataValidation type="list" allowBlank="1" showInputMessage="1" showErrorMessage="1" xr:uid="{00000000-0002-0000-0A00-000002000000}">
          <x14:formula1>
            <xm:f>'2018 Report'!$A$3:$A$41</xm:f>
          </x14:formula1>
          <xm:sqref>H79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1931-327D-4132-8EB5-9E2E59164624}">
  <dimension ref="A1:BE147"/>
  <sheetViews>
    <sheetView zoomScaleNormal="100" workbookViewId="0">
      <pane ySplit="1" topLeftCell="A2" activePane="bottomLeft" state="frozen"/>
      <selection activeCell="B3" sqref="B3:D3"/>
      <selection pane="bottomLeft" activeCell="B3" sqref="B3:D3"/>
    </sheetView>
  </sheetViews>
  <sheetFormatPr defaultRowHeight="14.4" x14ac:dyDescent="0.3"/>
  <cols>
    <col min="1" max="1" width="12.6640625" style="6" customWidth="1"/>
    <col min="2" max="2" width="10.77734375" style="3" customWidth="1"/>
    <col min="3" max="3" width="12.77734375" style="3" customWidth="1"/>
    <col min="4" max="4" width="11.33203125" style="3" customWidth="1"/>
    <col min="5" max="5" width="7.21875" style="3" customWidth="1"/>
    <col min="6" max="6" width="10.77734375" style="8" customWidth="1"/>
    <col min="7" max="7" width="12.44140625" style="2" customWidth="1"/>
    <col min="8" max="8" width="11.33203125" style="2" customWidth="1"/>
    <col min="9" max="9" width="8.77734375" style="2" customWidth="1"/>
    <col min="10" max="10" width="10.77734375" style="2" customWidth="1"/>
    <col min="11" max="11" width="13.33203125" style="8" customWidth="1"/>
    <col min="12" max="12" width="11.33203125" style="8" customWidth="1"/>
    <col min="13" max="13" width="9.21875" style="2" customWidth="1"/>
    <col min="14" max="14" width="10.77734375" style="2" customWidth="1"/>
    <col min="15" max="15" width="12.33203125" style="2" customWidth="1"/>
    <col min="16" max="16" width="11.33203125" style="2" customWidth="1"/>
    <col min="17" max="17" width="8" style="1" customWidth="1"/>
    <col min="18" max="18" width="10.77734375" customWidth="1"/>
    <col min="19" max="19" width="13.44140625" customWidth="1"/>
    <col min="20" max="20" width="11.33203125" customWidth="1"/>
    <col min="22" max="22" width="10.77734375" customWidth="1"/>
    <col min="23" max="23" width="12.33203125" customWidth="1"/>
    <col min="24" max="24" width="11.33203125" customWidth="1"/>
    <col min="26" max="57" width="8.88671875" style="17"/>
  </cols>
  <sheetData>
    <row r="1" spans="1:57" ht="27.6" customHeight="1" thickTop="1" thickBot="1" x14ac:dyDescent="0.35">
      <c r="A1" s="250" t="s">
        <v>0</v>
      </c>
      <c r="B1" s="252" t="s">
        <v>1</v>
      </c>
      <c r="C1" s="253"/>
      <c r="D1" s="253"/>
      <c r="E1" s="254"/>
      <c r="F1" s="247" t="s">
        <v>2</v>
      </c>
      <c r="G1" s="248"/>
      <c r="H1" s="248"/>
      <c r="I1" s="249"/>
      <c r="J1" s="247" t="s">
        <v>3</v>
      </c>
      <c r="K1" s="248"/>
      <c r="L1" s="248"/>
      <c r="M1" s="53"/>
      <c r="N1" s="247" t="s">
        <v>48</v>
      </c>
      <c r="O1" s="248"/>
      <c r="P1" s="248"/>
      <c r="Q1" s="249"/>
      <c r="R1" s="247" t="s">
        <v>4</v>
      </c>
      <c r="S1" s="248"/>
      <c r="T1" s="248"/>
      <c r="U1" s="249"/>
      <c r="V1" s="247" t="s">
        <v>97</v>
      </c>
      <c r="W1" s="248"/>
      <c r="X1" s="248"/>
      <c r="Y1" s="249"/>
      <c r="Z1" s="248" t="s">
        <v>76</v>
      </c>
      <c r="AA1" s="248"/>
      <c r="AB1" s="249"/>
    </row>
    <row r="2" spans="1:57" ht="30" thickTop="1" thickBot="1" x14ac:dyDescent="0.35">
      <c r="A2" s="251"/>
      <c r="B2" s="206" t="s">
        <v>46</v>
      </c>
      <c r="C2" s="207" t="s">
        <v>47</v>
      </c>
      <c r="D2" s="207" t="s">
        <v>54</v>
      </c>
      <c r="E2" s="208" t="s">
        <v>80</v>
      </c>
      <c r="F2" s="206" t="s">
        <v>46</v>
      </c>
      <c r="G2" s="207" t="s">
        <v>47</v>
      </c>
      <c r="H2" s="207" t="s">
        <v>54</v>
      </c>
      <c r="I2" s="208" t="s">
        <v>80</v>
      </c>
      <c r="J2" s="206" t="s">
        <v>46</v>
      </c>
      <c r="K2" s="207" t="s">
        <v>47</v>
      </c>
      <c r="L2" s="207" t="s">
        <v>54</v>
      </c>
      <c r="M2" s="208" t="s">
        <v>80</v>
      </c>
      <c r="N2" s="206" t="s">
        <v>46</v>
      </c>
      <c r="O2" s="207" t="s">
        <v>47</v>
      </c>
      <c r="P2" s="207" t="s">
        <v>54</v>
      </c>
      <c r="Q2" s="208" t="s">
        <v>80</v>
      </c>
      <c r="R2" s="206" t="s">
        <v>46</v>
      </c>
      <c r="S2" s="207" t="s">
        <v>47</v>
      </c>
      <c r="T2" s="207" t="s">
        <v>54</v>
      </c>
      <c r="U2" s="208" t="s">
        <v>80</v>
      </c>
      <c r="V2" s="206" t="s">
        <v>46</v>
      </c>
      <c r="W2" s="207" t="s">
        <v>47</v>
      </c>
      <c r="X2" s="207" t="s">
        <v>54</v>
      </c>
      <c r="Y2" s="208" t="s">
        <v>80</v>
      </c>
      <c r="Z2" s="207" t="s">
        <v>77</v>
      </c>
      <c r="AA2" s="207" t="s">
        <v>78</v>
      </c>
      <c r="AB2" s="208" t="s">
        <v>81</v>
      </c>
    </row>
    <row r="3" spans="1:57" s="24" customFormat="1" ht="15" thickTop="1" x14ac:dyDescent="0.3">
      <c r="A3" s="56" t="s">
        <v>5</v>
      </c>
      <c r="B3" s="88"/>
      <c r="C3" s="88"/>
      <c r="D3" s="88"/>
      <c r="E3" s="89">
        <f t="shared" ref="E3:E41" si="0">SUM(B3:D3)</f>
        <v>0</v>
      </c>
      <c r="F3" s="88"/>
      <c r="G3" s="88"/>
      <c r="H3" s="88"/>
      <c r="I3" s="89">
        <f t="shared" ref="I3:I41" si="1">SUM(F3:H3)</f>
        <v>0</v>
      </c>
      <c r="J3" s="88"/>
      <c r="K3" s="88"/>
      <c r="L3" s="88"/>
      <c r="M3" s="89">
        <f t="shared" ref="M3:M41" si="2">SUM(J3:L3)</f>
        <v>0</v>
      </c>
      <c r="N3" s="88"/>
      <c r="O3" s="88"/>
      <c r="P3" s="88"/>
      <c r="Q3" s="89">
        <f t="shared" ref="Q3:Q41" si="3">SUM(N3:P3)</f>
        <v>0</v>
      </c>
      <c r="R3" s="90"/>
      <c r="S3" s="90"/>
      <c r="T3" s="90"/>
      <c r="U3" s="91">
        <f t="shared" ref="U3:U41" si="4">SUM(R3:T3)</f>
        <v>0</v>
      </c>
      <c r="V3" s="90"/>
      <c r="W3" s="90"/>
      <c r="X3" s="90"/>
      <c r="Y3" s="91">
        <f t="shared" ref="Y3:Y41" si="5">SUM(V3:X3)</f>
        <v>0</v>
      </c>
      <c r="Z3" s="92">
        <v>13003</v>
      </c>
      <c r="AA3" s="93">
        <v>1264</v>
      </c>
      <c r="AB3" s="94">
        <f t="shared" ref="AB3:AB41" si="6">SUM(Z3:AA3)</f>
        <v>14267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s="17" customFormat="1" x14ac:dyDescent="0.3">
      <c r="A4" s="57" t="s">
        <v>6</v>
      </c>
      <c r="B4" s="95"/>
      <c r="C4" s="95"/>
      <c r="D4" s="95"/>
      <c r="E4" s="89">
        <f t="shared" si="0"/>
        <v>0</v>
      </c>
      <c r="F4" s="95"/>
      <c r="G4" s="95"/>
      <c r="H4" s="95"/>
      <c r="I4" s="89">
        <f t="shared" si="1"/>
        <v>0</v>
      </c>
      <c r="J4" s="95"/>
      <c r="K4" s="95"/>
      <c r="L4" s="95"/>
      <c r="M4" s="89">
        <f t="shared" si="2"/>
        <v>0</v>
      </c>
      <c r="N4" s="95"/>
      <c r="O4" s="95"/>
      <c r="P4" s="95"/>
      <c r="Q4" s="89">
        <f t="shared" si="3"/>
        <v>0</v>
      </c>
      <c r="R4" s="96"/>
      <c r="S4" s="96"/>
      <c r="T4" s="96"/>
      <c r="U4" s="91">
        <f t="shared" si="4"/>
        <v>0</v>
      </c>
      <c r="V4" s="96"/>
      <c r="W4" s="96"/>
      <c r="X4" s="96"/>
      <c r="Y4" s="91">
        <f t="shared" si="5"/>
        <v>0</v>
      </c>
      <c r="Z4" s="97">
        <v>12256</v>
      </c>
      <c r="AA4" s="98">
        <v>566</v>
      </c>
      <c r="AB4" s="99">
        <f t="shared" si="6"/>
        <v>12822</v>
      </c>
    </row>
    <row r="5" spans="1:57" s="23" customFormat="1" x14ac:dyDescent="0.3">
      <c r="A5" s="58" t="s">
        <v>7</v>
      </c>
      <c r="B5" s="88"/>
      <c r="C5" s="88"/>
      <c r="D5" s="88"/>
      <c r="E5" s="89">
        <f t="shared" si="0"/>
        <v>0</v>
      </c>
      <c r="F5" s="88"/>
      <c r="G5" s="88"/>
      <c r="H5" s="88"/>
      <c r="I5" s="89">
        <f t="shared" si="1"/>
        <v>0</v>
      </c>
      <c r="J5" s="88"/>
      <c r="K5" s="88"/>
      <c r="L5" s="88"/>
      <c r="M5" s="89">
        <f t="shared" si="2"/>
        <v>0</v>
      </c>
      <c r="N5" s="88"/>
      <c r="O5" s="88"/>
      <c r="P5" s="88"/>
      <c r="Q5" s="89">
        <f t="shared" si="3"/>
        <v>0</v>
      </c>
      <c r="R5" s="90"/>
      <c r="S5" s="90"/>
      <c r="T5" s="90"/>
      <c r="U5" s="91">
        <f t="shared" si="4"/>
        <v>0</v>
      </c>
      <c r="V5" s="90"/>
      <c r="W5" s="90"/>
      <c r="X5" s="90"/>
      <c r="Y5" s="91">
        <f t="shared" si="5"/>
        <v>0</v>
      </c>
      <c r="Z5" s="92">
        <v>69903</v>
      </c>
      <c r="AA5" s="93">
        <v>4860</v>
      </c>
      <c r="AB5" s="94">
        <f t="shared" si="6"/>
        <v>74763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s="17" customFormat="1" x14ac:dyDescent="0.3">
      <c r="A6" s="57" t="s">
        <v>8</v>
      </c>
      <c r="B6" s="95"/>
      <c r="C6" s="95"/>
      <c r="D6" s="95"/>
      <c r="E6" s="89">
        <f t="shared" si="0"/>
        <v>0</v>
      </c>
      <c r="F6" s="95"/>
      <c r="G6" s="95"/>
      <c r="H6" s="95"/>
      <c r="I6" s="89">
        <f t="shared" si="1"/>
        <v>0</v>
      </c>
      <c r="J6" s="95"/>
      <c r="K6" s="95"/>
      <c r="L6" s="95"/>
      <c r="M6" s="89">
        <f t="shared" si="2"/>
        <v>0</v>
      </c>
      <c r="N6" s="95"/>
      <c r="O6" s="95"/>
      <c r="P6" s="95"/>
      <c r="Q6" s="89">
        <f t="shared" si="3"/>
        <v>0</v>
      </c>
      <c r="R6" s="96"/>
      <c r="S6" s="96"/>
      <c r="T6" s="96"/>
      <c r="U6" s="91">
        <f t="shared" si="4"/>
        <v>0</v>
      </c>
      <c r="V6" s="96"/>
      <c r="W6" s="96"/>
      <c r="X6" s="96"/>
      <c r="Y6" s="91">
        <f t="shared" si="5"/>
        <v>0</v>
      </c>
      <c r="Z6" s="97">
        <v>44659</v>
      </c>
      <c r="AA6" s="98">
        <v>1681</v>
      </c>
      <c r="AB6" s="99">
        <f t="shared" si="6"/>
        <v>46340</v>
      </c>
    </row>
    <row r="7" spans="1:57" s="24" customFormat="1" x14ac:dyDescent="0.3">
      <c r="A7" s="58" t="s">
        <v>9</v>
      </c>
      <c r="B7" s="88"/>
      <c r="C7" s="88"/>
      <c r="D7" s="88"/>
      <c r="E7" s="89">
        <f t="shared" si="0"/>
        <v>0</v>
      </c>
      <c r="F7" s="88"/>
      <c r="G7" s="88"/>
      <c r="H7" s="88"/>
      <c r="I7" s="89">
        <f t="shared" si="1"/>
        <v>0</v>
      </c>
      <c r="J7" s="88"/>
      <c r="K7" s="88"/>
      <c r="L7" s="88"/>
      <c r="M7" s="89">
        <f t="shared" si="2"/>
        <v>0</v>
      </c>
      <c r="N7" s="88"/>
      <c r="O7" s="88"/>
      <c r="P7" s="88"/>
      <c r="Q7" s="89">
        <f t="shared" si="3"/>
        <v>0</v>
      </c>
      <c r="R7" s="90"/>
      <c r="S7" s="90"/>
      <c r="T7" s="90"/>
      <c r="U7" s="91">
        <f t="shared" si="4"/>
        <v>0</v>
      </c>
      <c r="V7" s="90"/>
      <c r="W7" s="90"/>
      <c r="X7" s="90"/>
      <c r="Y7" s="91">
        <f t="shared" si="5"/>
        <v>0</v>
      </c>
      <c r="Z7" s="92">
        <v>47456</v>
      </c>
      <c r="AA7" s="93">
        <v>2083</v>
      </c>
      <c r="AB7" s="94">
        <f t="shared" si="6"/>
        <v>49539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s="17" customFormat="1" x14ac:dyDescent="0.3">
      <c r="A8" s="79" t="s">
        <v>10</v>
      </c>
      <c r="B8" s="95"/>
      <c r="C8" s="95"/>
      <c r="D8" s="95"/>
      <c r="E8" s="89">
        <f t="shared" si="0"/>
        <v>0</v>
      </c>
      <c r="F8" s="95"/>
      <c r="G8" s="95"/>
      <c r="H8" s="95"/>
      <c r="I8" s="89">
        <f t="shared" si="1"/>
        <v>0</v>
      </c>
      <c r="J8" s="95"/>
      <c r="K8" s="95"/>
      <c r="L8" s="95"/>
      <c r="M8" s="89">
        <f t="shared" si="2"/>
        <v>0</v>
      </c>
      <c r="N8" s="95"/>
      <c r="O8" s="95"/>
      <c r="P8" s="95"/>
      <c r="Q8" s="89">
        <f t="shared" si="3"/>
        <v>0</v>
      </c>
      <c r="R8" s="96"/>
      <c r="S8" s="96"/>
      <c r="T8" s="96"/>
      <c r="U8" s="91">
        <f t="shared" si="4"/>
        <v>0</v>
      </c>
      <c r="V8" s="96"/>
      <c r="W8" s="96"/>
      <c r="X8" s="96"/>
      <c r="Y8" s="91">
        <f t="shared" si="5"/>
        <v>0</v>
      </c>
      <c r="Z8" s="97">
        <v>179092</v>
      </c>
      <c r="AA8" s="98">
        <v>9870</v>
      </c>
      <c r="AB8" s="99">
        <f t="shared" si="6"/>
        <v>188962</v>
      </c>
    </row>
    <row r="9" spans="1:57" s="24" customFormat="1" x14ac:dyDescent="0.3">
      <c r="A9" s="58" t="s">
        <v>11</v>
      </c>
      <c r="B9" s="88"/>
      <c r="C9" s="88"/>
      <c r="D9" s="88"/>
      <c r="E9" s="89">
        <f t="shared" si="0"/>
        <v>0</v>
      </c>
      <c r="F9" s="88"/>
      <c r="G9" s="88"/>
      <c r="H9" s="88"/>
      <c r="I9" s="89">
        <f t="shared" si="1"/>
        <v>0</v>
      </c>
      <c r="J9" s="88"/>
      <c r="K9" s="88"/>
      <c r="L9" s="88"/>
      <c r="M9" s="89">
        <f t="shared" si="2"/>
        <v>0</v>
      </c>
      <c r="N9" s="88"/>
      <c r="O9" s="88"/>
      <c r="P9" s="88"/>
      <c r="Q9" s="89">
        <f>SUM(N9:P9)</f>
        <v>0</v>
      </c>
      <c r="R9" s="90"/>
      <c r="S9" s="90"/>
      <c r="T9" s="90"/>
      <c r="U9" s="91">
        <f t="shared" si="4"/>
        <v>0</v>
      </c>
      <c r="V9" s="90"/>
      <c r="W9" s="90"/>
      <c r="X9" s="90"/>
      <c r="Y9" s="91">
        <f t="shared" si="5"/>
        <v>0</v>
      </c>
      <c r="Z9" s="92">
        <v>5471</v>
      </c>
      <c r="AA9" s="93">
        <v>270</v>
      </c>
      <c r="AB9" s="94">
        <f t="shared" si="6"/>
        <v>5741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s="26" customFormat="1" x14ac:dyDescent="0.3">
      <c r="A10" s="57" t="s">
        <v>12</v>
      </c>
      <c r="B10" s="95"/>
      <c r="C10" s="95"/>
      <c r="D10" s="95"/>
      <c r="E10" s="89">
        <f t="shared" si="0"/>
        <v>0</v>
      </c>
      <c r="F10" s="95"/>
      <c r="G10" s="95"/>
      <c r="H10" s="95"/>
      <c r="I10" s="89">
        <f t="shared" si="1"/>
        <v>0</v>
      </c>
      <c r="J10" s="95"/>
      <c r="K10" s="95"/>
      <c r="L10" s="95"/>
      <c r="M10" s="89">
        <f t="shared" si="2"/>
        <v>0</v>
      </c>
      <c r="N10" s="95"/>
      <c r="O10" s="95"/>
      <c r="P10" s="95"/>
      <c r="Q10" s="89">
        <f t="shared" si="3"/>
        <v>0</v>
      </c>
      <c r="R10" s="96"/>
      <c r="S10" s="96"/>
      <c r="T10" s="96"/>
      <c r="U10" s="91">
        <f t="shared" si="4"/>
        <v>0</v>
      </c>
      <c r="V10" s="96"/>
      <c r="W10" s="96"/>
      <c r="X10" s="96"/>
      <c r="Y10" s="91">
        <f t="shared" si="5"/>
        <v>0</v>
      </c>
      <c r="Z10" s="97">
        <v>52945</v>
      </c>
      <c r="AA10" s="98">
        <v>2993</v>
      </c>
      <c r="AB10" s="99">
        <f t="shared" si="6"/>
        <v>55938</v>
      </c>
    </row>
    <row r="11" spans="1:57" s="25" customFormat="1" x14ac:dyDescent="0.3">
      <c r="A11" s="58" t="s">
        <v>13</v>
      </c>
      <c r="B11" s="88"/>
      <c r="C11" s="88"/>
      <c r="D11" s="88"/>
      <c r="E11" s="89">
        <f t="shared" si="0"/>
        <v>0</v>
      </c>
      <c r="F11" s="88"/>
      <c r="G11" s="88"/>
      <c r="H11" s="88"/>
      <c r="I11" s="89">
        <f t="shared" si="1"/>
        <v>0</v>
      </c>
      <c r="J11" s="88"/>
      <c r="K11" s="88"/>
      <c r="L11" s="88"/>
      <c r="M11" s="89">
        <f t="shared" si="2"/>
        <v>0</v>
      </c>
      <c r="N11" s="88"/>
      <c r="O11" s="88"/>
      <c r="P11" s="88"/>
      <c r="Q11" s="89">
        <f t="shared" si="3"/>
        <v>0</v>
      </c>
      <c r="R11" s="90"/>
      <c r="S11" s="90"/>
      <c r="T11" s="90"/>
      <c r="U11" s="91">
        <f t="shared" si="4"/>
        <v>0</v>
      </c>
      <c r="V11" s="90"/>
      <c r="W11" s="90"/>
      <c r="X11" s="90"/>
      <c r="Y11" s="91">
        <f t="shared" si="5"/>
        <v>0</v>
      </c>
      <c r="Z11" s="92">
        <v>27169</v>
      </c>
      <c r="AA11" s="93">
        <v>1176</v>
      </c>
      <c r="AB11" s="94">
        <f t="shared" si="6"/>
        <v>28345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26" customFormat="1" x14ac:dyDescent="0.3">
      <c r="A12" s="57" t="s">
        <v>14</v>
      </c>
      <c r="B12" s="95"/>
      <c r="C12" s="95"/>
      <c r="D12" s="95"/>
      <c r="E12" s="89">
        <f t="shared" si="0"/>
        <v>0</v>
      </c>
      <c r="F12" s="95"/>
      <c r="G12" s="95"/>
      <c r="H12" s="95"/>
      <c r="I12" s="89">
        <f t="shared" si="1"/>
        <v>0</v>
      </c>
      <c r="J12" s="95"/>
      <c r="K12" s="95"/>
      <c r="L12" s="95"/>
      <c r="M12" s="89">
        <f t="shared" si="2"/>
        <v>0</v>
      </c>
      <c r="N12" s="95"/>
      <c r="O12" s="95"/>
      <c r="P12" s="95"/>
      <c r="Q12" s="89">
        <f t="shared" si="3"/>
        <v>0</v>
      </c>
      <c r="R12" s="96"/>
      <c r="S12" s="96"/>
      <c r="T12" s="96"/>
      <c r="U12" s="91">
        <f t="shared" si="4"/>
        <v>0</v>
      </c>
      <c r="V12" s="96"/>
      <c r="W12" s="96"/>
      <c r="X12" s="96"/>
      <c r="Y12" s="91">
        <f t="shared" si="5"/>
        <v>0</v>
      </c>
      <c r="Z12" s="97">
        <v>8845</v>
      </c>
      <c r="AA12" s="98">
        <v>408</v>
      </c>
      <c r="AB12" s="99">
        <f t="shared" si="6"/>
        <v>9253</v>
      </c>
    </row>
    <row r="13" spans="1:57" s="24" customFormat="1" x14ac:dyDescent="0.3">
      <c r="A13" s="58" t="s">
        <v>42</v>
      </c>
      <c r="B13" s="88"/>
      <c r="C13" s="88"/>
      <c r="D13" s="88"/>
      <c r="E13" s="89">
        <f t="shared" si="0"/>
        <v>0</v>
      </c>
      <c r="F13" s="88"/>
      <c r="G13" s="88"/>
      <c r="H13" s="88"/>
      <c r="I13" s="89">
        <f t="shared" si="1"/>
        <v>0</v>
      </c>
      <c r="J13" s="88"/>
      <c r="K13" s="88"/>
      <c r="L13" s="88"/>
      <c r="M13" s="89">
        <f t="shared" si="2"/>
        <v>0</v>
      </c>
      <c r="N13" s="88"/>
      <c r="O13" s="88"/>
      <c r="P13" s="88"/>
      <c r="Q13" s="89">
        <f t="shared" si="3"/>
        <v>0</v>
      </c>
      <c r="R13" s="90"/>
      <c r="S13" s="90"/>
      <c r="T13" s="90"/>
      <c r="U13" s="91">
        <f t="shared" si="4"/>
        <v>0</v>
      </c>
      <c r="V13" s="90"/>
      <c r="W13" s="90"/>
      <c r="X13" s="90"/>
      <c r="Y13" s="91">
        <f t="shared" si="5"/>
        <v>0</v>
      </c>
      <c r="Z13" s="92">
        <v>32682</v>
      </c>
      <c r="AA13" s="93">
        <v>2712</v>
      </c>
      <c r="AB13" s="94">
        <f t="shared" si="6"/>
        <v>35394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17" customFormat="1" x14ac:dyDescent="0.3">
      <c r="A14" s="57" t="s">
        <v>15</v>
      </c>
      <c r="B14" s="95"/>
      <c r="C14" s="95"/>
      <c r="D14" s="95"/>
      <c r="E14" s="89">
        <f t="shared" si="0"/>
        <v>0</v>
      </c>
      <c r="F14" s="95"/>
      <c r="G14" s="95"/>
      <c r="H14" s="95"/>
      <c r="I14" s="89">
        <f t="shared" si="1"/>
        <v>0</v>
      </c>
      <c r="J14" s="95"/>
      <c r="K14" s="95"/>
      <c r="L14" s="95"/>
      <c r="M14" s="89">
        <f t="shared" si="2"/>
        <v>0</v>
      </c>
      <c r="N14" s="95"/>
      <c r="O14" s="95"/>
      <c r="P14" s="95"/>
      <c r="Q14" s="89">
        <f t="shared" si="3"/>
        <v>0</v>
      </c>
      <c r="R14" s="96"/>
      <c r="S14" s="96"/>
      <c r="T14" s="96"/>
      <c r="U14" s="91">
        <f t="shared" si="4"/>
        <v>0</v>
      </c>
      <c r="V14" s="96"/>
      <c r="W14" s="96"/>
      <c r="X14" s="96"/>
      <c r="Y14" s="91">
        <f t="shared" si="5"/>
        <v>0</v>
      </c>
      <c r="Z14" s="97">
        <v>3743</v>
      </c>
      <c r="AA14" s="98">
        <v>266</v>
      </c>
      <c r="AB14" s="99">
        <f t="shared" si="6"/>
        <v>4009</v>
      </c>
    </row>
    <row r="15" spans="1:57" s="25" customFormat="1" x14ac:dyDescent="0.3">
      <c r="A15" s="58" t="s">
        <v>16</v>
      </c>
      <c r="B15" s="88"/>
      <c r="C15" s="88"/>
      <c r="D15" s="88"/>
      <c r="E15" s="89">
        <f t="shared" si="0"/>
        <v>0</v>
      </c>
      <c r="F15" s="88"/>
      <c r="G15" s="88"/>
      <c r="H15" s="88"/>
      <c r="I15" s="89">
        <f t="shared" si="1"/>
        <v>0</v>
      </c>
      <c r="J15" s="88"/>
      <c r="K15" s="88"/>
      <c r="L15" s="88"/>
      <c r="M15" s="89">
        <f t="shared" si="2"/>
        <v>0</v>
      </c>
      <c r="N15" s="88"/>
      <c r="O15" s="88"/>
      <c r="P15" s="88"/>
      <c r="Q15" s="89">
        <f t="shared" si="3"/>
        <v>0</v>
      </c>
      <c r="R15" s="90"/>
      <c r="S15" s="90"/>
      <c r="T15" s="90"/>
      <c r="U15" s="91">
        <f t="shared" si="4"/>
        <v>0</v>
      </c>
      <c r="V15" s="90"/>
      <c r="W15" s="90"/>
      <c r="X15" s="90"/>
      <c r="Y15" s="91">
        <f t="shared" si="5"/>
        <v>0</v>
      </c>
      <c r="Z15" s="92">
        <v>55242</v>
      </c>
      <c r="AA15" s="93">
        <v>5139</v>
      </c>
      <c r="AB15" s="94">
        <f t="shared" si="6"/>
        <v>60381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17" customFormat="1" x14ac:dyDescent="0.3">
      <c r="A16" s="57" t="s">
        <v>17</v>
      </c>
      <c r="B16" s="95"/>
      <c r="C16" s="95"/>
      <c r="D16" s="95"/>
      <c r="E16" s="89">
        <f t="shared" si="0"/>
        <v>0</v>
      </c>
      <c r="F16" s="95"/>
      <c r="G16" s="95"/>
      <c r="H16" s="95"/>
      <c r="I16" s="89">
        <f t="shared" si="1"/>
        <v>0</v>
      </c>
      <c r="J16" s="95"/>
      <c r="K16" s="95"/>
      <c r="L16" s="95"/>
      <c r="M16" s="89">
        <f t="shared" si="2"/>
        <v>0</v>
      </c>
      <c r="N16" s="95"/>
      <c r="O16" s="95"/>
      <c r="P16" s="95"/>
      <c r="Q16" s="89">
        <f t="shared" si="3"/>
        <v>0</v>
      </c>
      <c r="R16" s="96"/>
      <c r="S16" s="96"/>
      <c r="T16" s="96"/>
      <c r="U16" s="91">
        <f t="shared" si="4"/>
        <v>0</v>
      </c>
      <c r="V16" s="96"/>
      <c r="W16" s="96"/>
      <c r="X16" s="96"/>
      <c r="Y16" s="91">
        <f t="shared" si="5"/>
        <v>0</v>
      </c>
      <c r="Z16" s="97">
        <v>57145</v>
      </c>
      <c r="AA16" s="98">
        <v>2384</v>
      </c>
      <c r="AB16" s="99">
        <f t="shared" si="6"/>
        <v>59529</v>
      </c>
    </row>
    <row r="17" spans="1:57" s="24" customFormat="1" x14ac:dyDescent="0.3">
      <c r="A17" s="58" t="s">
        <v>18</v>
      </c>
      <c r="B17" s="88"/>
      <c r="C17" s="88"/>
      <c r="D17" s="88"/>
      <c r="E17" s="89">
        <f t="shared" si="0"/>
        <v>0</v>
      </c>
      <c r="F17" s="88"/>
      <c r="G17" s="88"/>
      <c r="H17" s="88"/>
      <c r="I17" s="89">
        <f t="shared" si="1"/>
        <v>0</v>
      </c>
      <c r="J17" s="88"/>
      <c r="K17" s="88"/>
      <c r="L17" s="88"/>
      <c r="M17" s="89">
        <f t="shared" si="2"/>
        <v>0</v>
      </c>
      <c r="N17" s="88"/>
      <c r="O17" s="88"/>
      <c r="P17" s="88"/>
      <c r="Q17" s="89">
        <f t="shared" si="3"/>
        <v>0</v>
      </c>
      <c r="R17" s="90"/>
      <c r="S17" s="90"/>
      <c r="T17" s="90"/>
      <c r="U17" s="91">
        <f t="shared" si="4"/>
        <v>0</v>
      </c>
      <c r="V17" s="90"/>
      <c r="W17" s="90"/>
      <c r="X17" s="90"/>
      <c r="Y17" s="91">
        <f t="shared" si="5"/>
        <v>0</v>
      </c>
      <c r="Z17" s="92">
        <v>49201</v>
      </c>
      <c r="AA17" s="93">
        <v>2181</v>
      </c>
      <c r="AB17" s="94">
        <f t="shared" si="6"/>
        <v>51382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7" customFormat="1" x14ac:dyDescent="0.3">
      <c r="A18" s="57" t="s">
        <v>19</v>
      </c>
      <c r="B18" s="95"/>
      <c r="C18" s="95"/>
      <c r="D18" s="95"/>
      <c r="E18" s="89">
        <f t="shared" si="0"/>
        <v>0</v>
      </c>
      <c r="F18" s="95"/>
      <c r="G18" s="95"/>
      <c r="H18" s="95"/>
      <c r="I18" s="89">
        <f t="shared" si="1"/>
        <v>0</v>
      </c>
      <c r="J18" s="95"/>
      <c r="K18" s="95"/>
      <c r="L18" s="95"/>
      <c r="M18" s="89">
        <f t="shared" si="2"/>
        <v>0</v>
      </c>
      <c r="N18" s="95"/>
      <c r="O18" s="95"/>
      <c r="P18" s="95"/>
      <c r="Q18" s="89">
        <f t="shared" si="3"/>
        <v>0</v>
      </c>
      <c r="R18" s="96"/>
      <c r="S18" s="96"/>
      <c r="T18" s="96"/>
      <c r="U18" s="91">
        <f t="shared" si="4"/>
        <v>0</v>
      </c>
      <c r="V18" s="96"/>
      <c r="W18" s="96"/>
      <c r="X18" s="96"/>
      <c r="Y18" s="91">
        <f t="shared" si="5"/>
        <v>0</v>
      </c>
      <c r="Z18" s="97">
        <v>29893</v>
      </c>
      <c r="AA18" s="98">
        <v>540</v>
      </c>
      <c r="AB18" s="99">
        <f t="shared" si="6"/>
        <v>30433</v>
      </c>
    </row>
    <row r="19" spans="1:57" s="25" customFormat="1" x14ac:dyDescent="0.3">
      <c r="A19" s="78" t="s">
        <v>44</v>
      </c>
      <c r="B19" s="88"/>
      <c r="C19" s="88"/>
      <c r="D19" s="88"/>
      <c r="E19" s="89">
        <f t="shared" si="0"/>
        <v>0</v>
      </c>
      <c r="F19" s="88"/>
      <c r="G19" s="88"/>
      <c r="H19" s="88"/>
      <c r="I19" s="89">
        <f t="shared" si="1"/>
        <v>0</v>
      </c>
      <c r="J19" s="88"/>
      <c r="K19" s="88"/>
      <c r="L19" s="88"/>
      <c r="M19" s="89">
        <f t="shared" si="2"/>
        <v>0</v>
      </c>
      <c r="N19" s="88"/>
      <c r="O19" s="88"/>
      <c r="P19" s="88"/>
      <c r="Q19" s="89">
        <f t="shared" si="3"/>
        <v>0</v>
      </c>
      <c r="R19" s="90"/>
      <c r="S19" s="90"/>
      <c r="T19" s="90"/>
      <c r="U19" s="91">
        <f t="shared" si="4"/>
        <v>0</v>
      </c>
      <c r="V19" s="90"/>
      <c r="W19" s="90"/>
      <c r="X19" s="90"/>
      <c r="Y19" s="91">
        <f t="shared" si="5"/>
        <v>0</v>
      </c>
      <c r="Z19" s="92">
        <v>699206</v>
      </c>
      <c r="AA19" s="93">
        <v>28622</v>
      </c>
      <c r="AB19" s="94">
        <f t="shared" si="6"/>
        <v>727828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17" customFormat="1" x14ac:dyDescent="0.3">
      <c r="A20" s="79" t="s">
        <v>20</v>
      </c>
      <c r="B20" s="95"/>
      <c r="C20" s="95"/>
      <c r="D20" s="95"/>
      <c r="E20" s="89">
        <f t="shared" si="0"/>
        <v>0</v>
      </c>
      <c r="F20" s="95"/>
      <c r="G20" s="95"/>
      <c r="H20" s="95"/>
      <c r="I20" s="89">
        <f t="shared" si="1"/>
        <v>0</v>
      </c>
      <c r="J20" s="95"/>
      <c r="K20" s="95"/>
      <c r="L20" s="95"/>
      <c r="M20" s="89">
        <f t="shared" si="2"/>
        <v>0</v>
      </c>
      <c r="N20" s="95"/>
      <c r="O20" s="95"/>
      <c r="P20" s="95"/>
      <c r="Q20" s="89">
        <f t="shared" si="3"/>
        <v>0</v>
      </c>
      <c r="R20" s="96"/>
      <c r="S20" s="96"/>
      <c r="T20" s="96"/>
      <c r="U20" s="91">
        <f t="shared" si="4"/>
        <v>0</v>
      </c>
      <c r="V20" s="96"/>
      <c r="W20" s="96"/>
      <c r="X20" s="96"/>
      <c r="Y20" s="91">
        <f t="shared" si="5"/>
        <v>0</v>
      </c>
      <c r="Z20" s="97">
        <v>117145</v>
      </c>
      <c r="AA20" s="98">
        <v>4554</v>
      </c>
      <c r="AB20" s="99">
        <f t="shared" si="6"/>
        <v>121699</v>
      </c>
    </row>
    <row r="21" spans="1:57" s="25" customFormat="1" x14ac:dyDescent="0.3">
      <c r="A21" s="58" t="s">
        <v>21</v>
      </c>
      <c r="B21" s="88"/>
      <c r="C21" s="88"/>
      <c r="D21" s="88"/>
      <c r="E21" s="89">
        <f t="shared" si="0"/>
        <v>0</v>
      </c>
      <c r="F21" s="88"/>
      <c r="G21" s="88"/>
      <c r="H21" s="88"/>
      <c r="I21" s="89">
        <f t="shared" si="1"/>
        <v>0</v>
      </c>
      <c r="J21" s="88"/>
      <c r="K21" s="88"/>
      <c r="L21" s="88"/>
      <c r="M21" s="89">
        <f t="shared" si="2"/>
        <v>0</v>
      </c>
      <c r="N21" s="88"/>
      <c r="O21" s="88"/>
      <c r="P21" s="88"/>
      <c r="Q21" s="89">
        <f t="shared" si="3"/>
        <v>0</v>
      </c>
      <c r="R21" s="90"/>
      <c r="S21" s="90"/>
      <c r="T21" s="90"/>
      <c r="U21" s="91">
        <f t="shared" si="4"/>
        <v>0</v>
      </c>
      <c r="V21" s="90"/>
      <c r="W21" s="90"/>
      <c r="X21" s="90"/>
      <c r="Y21" s="91">
        <f t="shared" si="5"/>
        <v>0</v>
      </c>
      <c r="Z21" s="92">
        <v>34311</v>
      </c>
      <c r="AA21" s="93">
        <v>1443</v>
      </c>
      <c r="AB21" s="94">
        <f t="shared" si="6"/>
        <v>35754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17" customFormat="1" x14ac:dyDescent="0.3">
      <c r="A22" s="57" t="s">
        <v>22</v>
      </c>
      <c r="B22" s="95"/>
      <c r="C22" s="95"/>
      <c r="D22" s="95"/>
      <c r="E22" s="89">
        <f t="shared" si="0"/>
        <v>0</v>
      </c>
      <c r="F22" s="95"/>
      <c r="G22" s="95"/>
      <c r="H22" s="95"/>
      <c r="I22" s="89">
        <f t="shared" si="1"/>
        <v>0</v>
      </c>
      <c r="J22" s="95"/>
      <c r="K22" s="95"/>
      <c r="L22" s="95"/>
      <c r="M22" s="89">
        <f t="shared" si="2"/>
        <v>0</v>
      </c>
      <c r="N22" s="95"/>
      <c r="O22" s="95"/>
      <c r="P22" s="95"/>
      <c r="Q22" s="89">
        <f t="shared" si="3"/>
        <v>0</v>
      </c>
      <c r="R22" s="96"/>
      <c r="S22" s="96"/>
      <c r="T22" s="96"/>
      <c r="U22" s="91">
        <f t="shared" si="4"/>
        <v>0</v>
      </c>
      <c r="V22" s="96"/>
      <c r="W22" s="96"/>
      <c r="X22" s="96"/>
      <c r="Y22" s="91">
        <f t="shared" si="5"/>
        <v>0</v>
      </c>
      <c r="Z22" s="97">
        <v>20060</v>
      </c>
      <c r="AA22" s="98">
        <v>1730</v>
      </c>
      <c r="AB22" s="99">
        <f t="shared" si="6"/>
        <v>21790</v>
      </c>
    </row>
    <row r="23" spans="1:57" s="25" customFormat="1" x14ac:dyDescent="0.3">
      <c r="A23" s="78" t="s">
        <v>23</v>
      </c>
      <c r="B23" s="88"/>
      <c r="C23" s="88"/>
      <c r="D23" s="88"/>
      <c r="E23" s="89">
        <f t="shared" si="0"/>
        <v>0</v>
      </c>
      <c r="F23" s="88"/>
      <c r="G23" s="88"/>
      <c r="H23" s="88"/>
      <c r="I23" s="89">
        <f t="shared" si="1"/>
        <v>0</v>
      </c>
      <c r="J23" s="88"/>
      <c r="K23" s="88"/>
      <c r="L23" s="88"/>
      <c r="M23" s="89">
        <f t="shared" si="2"/>
        <v>0</v>
      </c>
      <c r="N23" s="88"/>
      <c r="O23" s="88"/>
      <c r="P23" s="88"/>
      <c r="Q23" s="89">
        <f t="shared" si="3"/>
        <v>0</v>
      </c>
      <c r="R23" s="90"/>
      <c r="S23" s="90"/>
      <c r="T23" s="90"/>
      <c r="U23" s="91">
        <f t="shared" si="4"/>
        <v>0</v>
      </c>
      <c r="V23" s="90"/>
      <c r="W23" s="90"/>
      <c r="X23" s="90"/>
      <c r="Y23" s="91">
        <f t="shared" si="5"/>
        <v>0</v>
      </c>
      <c r="Z23" s="92">
        <v>61297</v>
      </c>
      <c r="AA23" s="93">
        <v>2943</v>
      </c>
      <c r="AB23" s="94">
        <f t="shared" si="6"/>
        <v>64240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26" customFormat="1" x14ac:dyDescent="0.3">
      <c r="A24" s="57" t="s">
        <v>24</v>
      </c>
      <c r="B24" s="95"/>
      <c r="C24" s="95"/>
      <c r="D24" s="95"/>
      <c r="E24" s="89">
        <f t="shared" si="0"/>
        <v>0</v>
      </c>
      <c r="F24" s="95"/>
      <c r="G24" s="95"/>
      <c r="H24" s="95"/>
      <c r="I24" s="89">
        <f t="shared" si="1"/>
        <v>0</v>
      </c>
      <c r="J24" s="95"/>
      <c r="K24" s="95"/>
      <c r="L24" s="95"/>
      <c r="M24" s="89">
        <f t="shared" si="2"/>
        <v>0</v>
      </c>
      <c r="N24" s="95"/>
      <c r="O24" s="95"/>
      <c r="P24" s="95"/>
      <c r="Q24" s="89">
        <f t="shared" si="3"/>
        <v>0</v>
      </c>
      <c r="R24" s="96"/>
      <c r="S24" s="96"/>
      <c r="T24" s="96"/>
      <c r="U24" s="91">
        <f t="shared" si="4"/>
        <v>0</v>
      </c>
      <c r="V24" s="96"/>
      <c r="W24" s="96"/>
      <c r="X24" s="96"/>
      <c r="Y24" s="91">
        <f t="shared" si="5"/>
        <v>0</v>
      </c>
      <c r="Z24" s="97">
        <v>17021</v>
      </c>
      <c r="AA24" s="98">
        <v>1122</v>
      </c>
      <c r="AB24" s="99">
        <f t="shared" si="6"/>
        <v>18143</v>
      </c>
    </row>
    <row r="25" spans="1:57" s="24" customFormat="1" x14ac:dyDescent="0.3">
      <c r="A25" s="58" t="s">
        <v>25</v>
      </c>
      <c r="B25" s="88"/>
      <c r="C25" s="88"/>
      <c r="D25" s="88"/>
      <c r="E25" s="89">
        <f t="shared" si="0"/>
        <v>0</v>
      </c>
      <c r="F25" s="88"/>
      <c r="G25" s="88"/>
      <c r="H25" s="88"/>
      <c r="I25" s="89">
        <f t="shared" si="1"/>
        <v>0</v>
      </c>
      <c r="J25" s="88"/>
      <c r="K25" s="88"/>
      <c r="L25" s="88"/>
      <c r="M25" s="89">
        <f t="shared" si="2"/>
        <v>0</v>
      </c>
      <c r="N25" s="88"/>
      <c r="O25" s="88"/>
      <c r="P25" s="88"/>
      <c r="Q25" s="89">
        <f t="shared" si="3"/>
        <v>0</v>
      </c>
      <c r="R25" s="90"/>
      <c r="S25" s="90"/>
      <c r="T25" s="90"/>
      <c r="U25" s="91">
        <f t="shared" si="4"/>
        <v>0</v>
      </c>
      <c r="V25" s="90"/>
      <c r="W25" s="90"/>
      <c r="X25" s="90"/>
      <c r="Y25" s="91">
        <f t="shared" si="5"/>
        <v>0</v>
      </c>
      <c r="Z25" s="92">
        <v>51840</v>
      </c>
      <c r="AA25" s="93">
        <v>1604</v>
      </c>
      <c r="AB25" s="94">
        <f t="shared" si="6"/>
        <v>53444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27" customFormat="1" x14ac:dyDescent="0.3">
      <c r="A26" s="57" t="s">
        <v>26</v>
      </c>
      <c r="B26" s="95"/>
      <c r="C26" s="95"/>
      <c r="D26" s="95"/>
      <c r="E26" s="89">
        <f t="shared" si="0"/>
        <v>0</v>
      </c>
      <c r="F26" s="95"/>
      <c r="G26" s="95"/>
      <c r="H26" s="95"/>
      <c r="I26" s="89">
        <f t="shared" si="1"/>
        <v>0</v>
      </c>
      <c r="J26" s="95"/>
      <c r="K26" s="95"/>
      <c r="L26" s="95"/>
      <c r="M26" s="89">
        <f t="shared" si="2"/>
        <v>0</v>
      </c>
      <c r="N26" s="95"/>
      <c r="O26" s="95"/>
      <c r="P26" s="95"/>
      <c r="Q26" s="89">
        <f t="shared" si="3"/>
        <v>0</v>
      </c>
      <c r="R26" s="96"/>
      <c r="S26" s="96"/>
      <c r="T26" s="96"/>
      <c r="U26" s="91">
        <f t="shared" si="4"/>
        <v>0</v>
      </c>
      <c r="V26" s="96"/>
      <c r="W26" s="96"/>
      <c r="X26" s="96"/>
      <c r="Y26" s="91">
        <f t="shared" si="5"/>
        <v>0</v>
      </c>
      <c r="Z26" s="97">
        <v>46263</v>
      </c>
      <c r="AA26" s="98">
        <v>2402</v>
      </c>
      <c r="AB26" s="99">
        <f t="shared" si="6"/>
        <v>48665</v>
      </c>
    </row>
    <row r="27" spans="1:57" s="23" customFormat="1" x14ac:dyDescent="0.3">
      <c r="A27" s="58" t="s">
        <v>51</v>
      </c>
      <c r="B27" s="88"/>
      <c r="C27" s="88"/>
      <c r="D27" s="88"/>
      <c r="E27" s="89">
        <f t="shared" si="0"/>
        <v>0</v>
      </c>
      <c r="F27" s="88"/>
      <c r="G27" s="88"/>
      <c r="H27" s="88"/>
      <c r="I27" s="89">
        <f t="shared" si="1"/>
        <v>0</v>
      </c>
      <c r="J27" s="88"/>
      <c r="K27" s="88"/>
      <c r="L27" s="88"/>
      <c r="M27" s="89">
        <f t="shared" si="2"/>
        <v>0</v>
      </c>
      <c r="N27" s="88"/>
      <c r="O27" s="88"/>
      <c r="P27" s="88"/>
      <c r="Q27" s="89">
        <f t="shared" si="3"/>
        <v>0</v>
      </c>
      <c r="R27" s="90"/>
      <c r="S27" s="90"/>
      <c r="T27" s="90"/>
      <c r="U27" s="91">
        <f t="shared" si="4"/>
        <v>0</v>
      </c>
      <c r="V27" s="90"/>
      <c r="W27" s="90"/>
      <c r="X27" s="90"/>
      <c r="Y27" s="91">
        <f t="shared" si="5"/>
        <v>0</v>
      </c>
      <c r="Z27" s="92">
        <v>32625</v>
      </c>
      <c r="AA27" s="93">
        <v>761</v>
      </c>
      <c r="AB27" s="94">
        <f t="shared" si="6"/>
        <v>33386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s="26" customFormat="1" x14ac:dyDescent="0.3">
      <c r="A28" s="57" t="s">
        <v>28</v>
      </c>
      <c r="B28" s="95"/>
      <c r="C28" s="95"/>
      <c r="D28" s="95"/>
      <c r="E28" s="89">
        <f t="shared" si="0"/>
        <v>0</v>
      </c>
      <c r="F28" s="95"/>
      <c r="G28" s="95"/>
      <c r="H28" s="95"/>
      <c r="I28" s="89">
        <f t="shared" si="1"/>
        <v>0</v>
      </c>
      <c r="J28" s="95"/>
      <c r="K28" s="95"/>
      <c r="L28" s="95"/>
      <c r="M28" s="89">
        <f t="shared" si="2"/>
        <v>0</v>
      </c>
      <c r="N28" s="95"/>
      <c r="O28" s="95"/>
      <c r="P28" s="95"/>
      <c r="Q28" s="89">
        <f t="shared" si="3"/>
        <v>0</v>
      </c>
      <c r="R28" s="96"/>
      <c r="S28" s="96"/>
      <c r="T28" s="96"/>
      <c r="U28" s="91">
        <f t="shared" si="4"/>
        <v>0</v>
      </c>
      <c r="V28" s="96"/>
      <c r="W28" s="96"/>
      <c r="X28" s="96"/>
      <c r="Y28" s="91">
        <f t="shared" si="5"/>
        <v>0</v>
      </c>
      <c r="Z28" s="97">
        <v>14872</v>
      </c>
      <c r="AA28" s="98">
        <v>647</v>
      </c>
      <c r="AB28" s="99">
        <f t="shared" si="6"/>
        <v>15519</v>
      </c>
    </row>
    <row r="29" spans="1:57" s="24" customFormat="1" x14ac:dyDescent="0.3">
      <c r="A29" s="78" t="s">
        <v>29</v>
      </c>
      <c r="B29" s="88"/>
      <c r="C29" s="88"/>
      <c r="D29" s="88"/>
      <c r="E29" s="89">
        <f t="shared" si="0"/>
        <v>0</v>
      </c>
      <c r="F29" s="88"/>
      <c r="G29" s="88"/>
      <c r="H29" s="88"/>
      <c r="I29" s="89">
        <f t="shared" si="1"/>
        <v>0</v>
      </c>
      <c r="J29" s="88"/>
      <c r="K29" s="88"/>
      <c r="L29" s="88"/>
      <c r="M29" s="89">
        <f t="shared" si="2"/>
        <v>0</v>
      </c>
      <c r="N29" s="88"/>
      <c r="O29" s="88"/>
      <c r="P29" s="88"/>
      <c r="Q29" s="89">
        <f t="shared" si="3"/>
        <v>0</v>
      </c>
      <c r="R29" s="90"/>
      <c r="S29" s="90"/>
      <c r="T29" s="90"/>
      <c r="U29" s="91">
        <f t="shared" si="4"/>
        <v>0</v>
      </c>
      <c r="V29" s="90"/>
      <c r="W29" s="90"/>
      <c r="X29" s="90"/>
      <c r="Y29" s="91">
        <f t="shared" si="5"/>
        <v>0</v>
      </c>
      <c r="Z29" s="92">
        <v>325578</v>
      </c>
      <c r="AA29" s="93">
        <v>10792</v>
      </c>
      <c r="AB29" s="94">
        <f t="shared" si="6"/>
        <v>336370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17" customFormat="1" x14ac:dyDescent="0.3">
      <c r="A30" s="57" t="s">
        <v>30</v>
      </c>
      <c r="B30" s="95"/>
      <c r="C30" s="95"/>
      <c r="D30" s="95"/>
      <c r="E30" s="89">
        <f t="shared" si="0"/>
        <v>0</v>
      </c>
      <c r="F30" s="95"/>
      <c r="G30" s="95"/>
      <c r="H30" s="95"/>
      <c r="I30" s="89">
        <f t="shared" si="1"/>
        <v>0</v>
      </c>
      <c r="J30" s="95"/>
      <c r="K30" s="95"/>
      <c r="L30" s="95"/>
      <c r="M30" s="89">
        <f t="shared" si="2"/>
        <v>0</v>
      </c>
      <c r="N30" s="95"/>
      <c r="O30" s="95"/>
      <c r="P30" s="95"/>
      <c r="Q30" s="89">
        <f t="shared" si="3"/>
        <v>0</v>
      </c>
      <c r="R30" s="96"/>
      <c r="S30" s="96"/>
      <c r="T30" s="96"/>
      <c r="U30" s="91">
        <f t="shared" si="4"/>
        <v>0</v>
      </c>
      <c r="V30" s="96"/>
      <c r="W30" s="96"/>
      <c r="X30" s="96"/>
      <c r="Y30" s="91">
        <f t="shared" si="5"/>
        <v>0</v>
      </c>
      <c r="Z30" s="97">
        <v>16991</v>
      </c>
      <c r="AA30" s="98">
        <v>1727</v>
      </c>
      <c r="AB30" s="99">
        <f t="shared" si="6"/>
        <v>18718</v>
      </c>
    </row>
    <row r="31" spans="1:57" s="23" customFormat="1" x14ac:dyDescent="0.3">
      <c r="A31" s="58" t="s">
        <v>31</v>
      </c>
      <c r="B31" s="88"/>
      <c r="C31" s="88"/>
      <c r="D31" s="88"/>
      <c r="E31" s="89">
        <f t="shared" si="0"/>
        <v>0</v>
      </c>
      <c r="F31" s="88"/>
      <c r="G31" s="88"/>
      <c r="H31" s="88"/>
      <c r="I31" s="89">
        <f t="shared" si="1"/>
        <v>0</v>
      </c>
      <c r="J31" s="88"/>
      <c r="K31" s="88"/>
      <c r="L31" s="88"/>
      <c r="M31" s="89">
        <f t="shared" si="2"/>
        <v>0</v>
      </c>
      <c r="N31" s="88"/>
      <c r="O31" s="88"/>
      <c r="P31" s="88"/>
      <c r="Q31" s="89">
        <f t="shared" si="3"/>
        <v>0</v>
      </c>
      <c r="R31" s="90"/>
      <c r="S31" s="90"/>
      <c r="T31" s="90"/>
      <c r="U31" s="91">
        <f t="shared" si="4"/>
        <v>0</v>
      </c>
      <c r="V31" s="90"/>
      <c r="W31" s="90"/>
      <c r="X31" s="90"/>
      <c r="Y31" s="91">
        <f t="shared" si="5"/>
        <v>0</v>
      </c>
      <c r="Z31" s="92">
        <v>66910</v>
      </c>
      <c r="AA31" s="93">
        <v>2341</v>
      </c>
      <c r="AB31" s="94">
        <f t="shared" si="6"/>
        <v>69251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s="27" customFormat="1" x14ac:dyDescent="0.3">
      <c r="A32" s="57" t="s">
        <v>32</v>
      </c>
      <c r="B32" s="95"/>
      <c r="C32" s="95"/>
      <c r="D32" s="95"/>
      <c r="E32" s="89">
        <f t="shared" si="0"/>
        <v>0</v>
      </c>
      <c r="F32" s="95"/>
      <c r="G32" s="95"/>
      <c r="H32" s="95"/>
      <c r="I32" s="89">
        <f t="shared" si="1"/>
        <v>0</v>
      </c>
      <c r="J32" s="95"/>
      <c r="K32" s="95"/>
      <c r="L32" s="95"/>
      <c r="M32" s="89">
        <f t="shared" si="2"/>
        <v>0</v>
      </c>
      <c r="N32" s="95"/>
      <c r="O32" s="95"/>
      <c r="P32" s="95"/>
      <c r="Q32" s="89">
        <f t="shared" si="3"/>
        <v>0</v>
      </c>
      <c r="R32" s="96"/>
      <c r="S32" s="96"/>
      <c r="T32" s="96"/>
      <c r="U32" s="91">
        <f t="shared" si="4"/>
        <v>0</v>
      </c>
      <c r="V32" s="96"/>
      <c r="W32" s="96"/>
      <c r="X32" s="96"/>
      <c r="Y32" s="91">
        <f t="shared" si="5"/>
        <v>0</v>
      </c>
      <c r="Z32" s="97">
        <v>7978</v>
      </c>
      <c r="AA32" s="98">
        <v>271</v>
      </c>
      <c r="AB32" s="99">
        <f t="shared" si="6"/>
        <v>8249</v>
      </c>
    </row>
    <row r="33" spans="1:57" s="23" customFormat="1" x14ac:dyDescent="0.3">
      <c r="A33" s="78" t="s">
        <v>33</v>
      </c>
      <c r="B33" s="88"/>
      <c r="C33" s="88"/>
      <c r="D33" s="88"/>
      <c r="E33" s="89">
        <f t="shared" si="0"/>
        <v>0</v>
      </c>
      <c r="F33" s="88"/>
      <c r="G33" s="88"/>
      <c r="H33" s="88"/>
      <c r="I33" s="89">
        <f t="shared" si="1"/>
        <v>0</v>
      </c>
      <c r="J33" s="88"/>
      <c r="K33" s="88"/>
      <c r="L33" s="88"/>
      <c r="M33" s="89">
        <f t="shared" si="2"/>
        <v>0</v>
      </c>
      <c r="N33" s="88"/>
      <c r="O33" s="88"/>
      <c r="P33" s="88"/>
      <c r="Q33" s="89">
        <f t="shared" si="3"/>
        <v>0</v>
      </c>
      <c r="R33" s="90"/>
      <c r="S33" s="90"/>
      <c r="T33" s="90"/>
      <c r="U33" s="91">
        <f t="shared" si="4"/>
        <v>0</v>
      </c>
      <c r="V33" s="90"/>
      <c r="W33" s="90"/>
      <c r="X33" s="90"/>
      <c r="Y33" s="91">
        <f t="shared" si="5"/>
        <v>0</v>
      </c>
      <c r="Z33" s="92">
        <v>304689</v>
      </c>
      <c r="AA33" s="93">
        <v>12713</v>
      </c>
      <c r="AB33" s="94">
        <f t="shared" si="6"/>
        <v>317402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s="26" customFormat="1" x14ac:dyDescent="0.3">
      <c r="A34" s="57" t="s">
        <v>34</v>
      </c>
      <c r="B34" s="95"/>
      <c r="C34" s="95"/>
      <c r="D34" s="95"/>
      <c r="E34" s="89">
        <f t="shared" si="0"/>
        <v>0</v>
      </c>
      <c r="F34" s="95"/>
      <c r="G34" s="95"/>
      <c r="H34" s="95"/>
      <c r="I34" s="89">
        <f t="shared" si="1"/>
        <v>0</v>
      </c>
      <c r="J34" s="95"/>
      <c r="K34" s="95"/>
      <c r="L34" s="95"/>
      <c r="M34" s="89">
        <f t="shared" si="2"/>
        <v>0</v>
      </c>
      <c r="N34" s="95"/>
      <c r="O34" s="95"/>
      <c r="P34" s="95"/>
      <c r="Q34" s="89">
        <f t="shared" si="3"/>
        <v>0</v>
      </c>
      <c r="R34" s="96"/>
      <c r="S34" s="96"/>
      <c r="T34" s="96"/>
      <c r="U34" s="91">
        <f t="shared" si="4"/>
        <v>0</v>
      </c>
      <c r="V34" s="96"/>
      <c r="W34" s="96"/>
      <c r="X34" s="96"/>
      <c r="Y34" s="91">
        <f t="shared" si="5"/>
        <v>0</v>
      </c>
      <c r="Z34" s="97">
        <v>217620</v>
      </c>
      <c r="AA34" s="98">
        <v>11698</v>
      </c>
      <c r="AB34" s="99">
        <f t="shared" si="6"/>
        <v>229318</v>
      </c>
    </row>
    <row r="35" spans="1:57" s="24" customFormat="1" x14ac:dyDescent="0.3">
      <c r="A35" s="78" t="s">
        <v>35</v>
      </c>
      <c r="B35" s="88"/>
      <c r="C35" s="88"/>
      <c r="D35" s="88"/>
      <c r="E35" s="89">
        <f t="shared" si="0"/>
        <v>0</v>
      </c>
      <c r="F35" s="88"/>
      <c r="G35" s="88"/>
      <c r="H35" s="88"/>
      <c r="I35" s="89">
        <f t="shared" si="1"/>
        <v>0</v>
      </c>
      <c r="J35" s="88"/>
      <c r="K35" s="88"/>
      <c r="L35" s="88"/>
      <c r="M35" s="89">
        <f t="shared" si="2"/>
        <v>0</v>
      </c>
      <c r="N35" s="88"/>
      <c r="O35" s="88"/>
      <c r="P35" s="88"/>
      <c r="Q35" s="89">
        <f t="shared" si="3"/>
        <v>0</v>
      </c>
      <c r="R35" s="90"/>
      <c r="S35" s="90"/>
      <c r="T35" s="90"/>
      <c r="U35" s="91">
        <f t="shared" si="4"/>
        <v>0</v>
      </c>
      <c r="V35" s="90"/>
      <c r="W35" s="90"/>
      <c r="X35" s="90"/>
      <c r="Y35" s="91">
        <f t="shared" si="5"/>
        <v>0</v>
      </c>
      <c r="Z35" s="92">
        <v>40322</v>
      </c>
      <c r="AA35" s="93">
        <v>1608</v>
      </c>
      <c r="AB35" s="94">
        <f t="shared" si="6"/>
        <v>41930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27" customFormat="1" x14ac:dyDescent="0.3">
      <c r="A36" s="79" t="s">
        <v>36</v>
      </c>
      <c r="B36" s="95"/>
      <c r="C36" s="95"/>
      <c r="D36" s="95"/>
      <c r="E36" s="89">
        <f t="shared" si="0"/>
        <v>0</v>
      </c>
      <c r="F36" s="95"/>
      <c r="G36" s="95"/>
      <c r="H36" s="95"/>
      <c r="I36" s="89">
        <f t="shared" si="1"/>
        <v>0</v>
      </c>
      <c r="J36" s="95"/>
      <c r="K36" s="95"/>
      <c r="L36" s="95"/>
      <c r="M36" s="89">
        <f t="shared" si="2"/>
        <v>0</v>
      </c>
      <c r="N36" s="95"/>
      <c r="O36" s="95"/>
      <c r="P36" s="95"/>
      <c r="Q36" s="89">
        <f t="shared" si="3"/>
        <v>0</v>
      </c>
      <c r="R36" s="96"/>
      <c r="S36" s="96"/>
      <c r="T36" s="96"/>
      <c r="U36" s="91">
        <f t="shared" si="4"/>
        <v>0</v>
      </c>
      <c r="V36" s="96"/>
      <c r="W36" s="96"/>
      <c r="X36" s="96"/>
      <c r="Y36" s="91">
        <f t="shared" si="5"/>
        <v>0</v>
      </c>
      <c r="Z36" s="97">
        <v>121278</v>
      </c>
      <c r="AA36" s="98">
        <v>6574</v>
      </c>
      <c r="AB36" s="99">
        <f t="shared" si="6"/>
        <v>127852</v>
      </c>
    </row>
    <row r="37" spans="1:57" s="24" customFormat="1" x14ac:dyDescent="0.3">
      <c r="A37" s="78" t="s">
        <v>37</v>
      </c>
      <c r="B37" s="88"/>
      <c r="C37" s="88"/>
      <c r="D37" s="88"/>
      <c r="E37" s="89">
        <f t="shared" si="0"/>
        <v>0</v>
      </c>
      <c r="F37" s="88"/>
      <c r="G37" s="88"/>
      <c r="H37" s="88"/>
      <c r="I37" s="89">
        <f>SUM(F37:H37)</f>
        <v>0</v>
      </c>
      <c r="J37" s="88"/>
      <c r="K37" s="88"/>
      <c r="L37" s="88"/>
      <c r="M37" s="89">
        <f t="shared" si="2"/>
        <v>0</v>
      </c>
      <c r="N37" s="88"/>
      <c r="O37" s="88"/>
      <c r="P37" s="88"/>
      <c r="Q37" s="89">
        <f t="shared" si="3"/>
        <v>0</v>
      </c>
      <c r="R37" s="90"/>
      <c r="S37" s="90"/>
      <c r="T37" s="90"/>
      <c r="U37" s="91">
        <f t="shared" si="4"/>
        <v>0</v>
      </c>
      <c r="V37" s="90"/>
      <c r="W37" s="90"/>
      <c r="X37" s="90"/>
      <c r="Y37" s="91">
        <f t="shared" si="5"/>
        <v>0</v>
      </c>
      <c r="Z37" s="92">
        <v>4152</v>
      </c>
      <c r="AA37" s="93">
        <v>308</v>
      </c>
      <c r="AB37" s="94">
        <f t="shared" si="6"/>
        <v>4460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27" customFormat="1" x14ac:dyDescent="0.3">
      <c r="A38" s="57" t="s">
        <v>38</v>
      </c>
      <c r="B38" s="95"/>
      <c r="C38" s="95"/>
      <c r="D38" s="95"/>
      <c r="E38" s="89">
        <f t="shared" si="0"/>
        <v>0</v>
      </c>
      <c r="F38" s="95"/>
      <c r="G38" s="95"/>
      <c r="H38" s="95"/>
      <c r="I38" s="89">
        <f t="shared" si="1"/>
        <v>0</v>
      </c>
      <c r="J38" s="95"/>
      <c r="K38" s="95"/>
      <c r="L38" s="95"/>
      <c r="M38" s="89">
        <f t="shared" si="2"/>
        <v>0</v>
      </c>
      <c r="N38" s="95"/>
      <c r="O38" s="95"/>
      <c r="P38" s="95"/>
      <c r="Q38" s="89">
        <f t="shared" si="3"/>
        <v>0</v>
      </c>
      <c r="R38" s="96"/>
      <c r="S38" s="96"/>
      <c r="T38" s="96"/>
      <c r="U38" s="91">
        <f t="shared" si="4"/>
        <v>0</v>
      </c>
      <c r="V38" s="96"/>
      <c r="W38" s="96"/>
      <c r="X38" s="96"/>
      <c r="Y38" s="91">
        <f t="shared" si="5"/>
        <v>0</v>
      </c>
      <c r="Z38" s="97">
        <v>28377</v>
      </c>
      <c r="AA38" s="98">
        <v>2411</v>
      </c>
      <c r="AB38" s="99">
        <f t="shared" si="6"/>
        <v>30788</v>
      </c>
    </row>
    <row r="39" spans="1:57" s="23" customFormat="1" x14ac:dyDescent="0.3">
      <c r="A39" s="58" t="s">
        <v>39</v>
      </c>
      <c r="B39" s="88"/>
      <c r="C39" s="88"/>
      <c r="D39" s="88"/>
      <c r="E39" s="89">
        <f t="shared" si="0"/>
        <v>0</v>
      </c>
      <c r="F39" s="88"/>
      <c r="G39" s="88"/>
      <c r="H39" s="88"/>
      <c r="I39" s="89">
        <f t="shared" si="1"/>
        <v>0</v>
      </c>
      <c r="J39" s="88"/>
      <c r="K39" s="88"/>
      <c r="L39" s="88"/>
      <c r="M39" s="89">
        <f t="shared" si="2"/>
        <v>0</v>
      </c>
      <c r="N39" s="88"/>
      <c r="O39" s="88"/>
      <c r="P39" s="88"/>
      <c r="Q39" s="89">
        <f t="shared" si="3"/>
        <v>0</v>
      </c>
      <c r="R39" s="90"/>
      <c r="S39" s="90"/>
      <c r="T39" s="90"/>
      <c r="U39" s="91">
        <f t="shared" si="4"/>
        <v>0</v>
      </c>
      <c r="V39" s="90"/>
      <c r="W39" s="90"/>
      <c r="X39" s="90"/>
      <c r="Y39" s="91">
        <f t="shared" si="5"/>
        <v>0</v>
      </c>
      <c r="Z39" s="92">
        <v>108923</v>
      </c>
      <c r="AA39" s="93">
        <v>5177</v>
      </c>
      <c r="AB39" s="94">
        <f t="shared" si="6"/>
        <v>114100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s="17" customFormat="1" x14ac:dyDescent="0.3">
      <c r="A40" s="57" t="s">
        <v>50</v>
      </c>
      <c r="B40" s="95"/>
      <c r="C40" s="95"/>
      <c r="D40" s="95"/>
      <c r="E40" s="89">
        <f t="shared" si="0"/>
        <v>0</v>
      </c>
      <c r="F40" s="95"/>
      <c r="G40" s="95"/>
      <c r="H40" s="95"/>
      <c r="I40" s="89">
        <f t="shared" si="1"/>
        <v>0</v>
      </c>
      <c r="J40" s="95"/>
      <c r="K40" s="95"/>
      <c r="L40" s="95"/>
      <c r="M40" s="89">
        <f t="shared" si="2"/>
        <v>0</v>
      </c>
      <c r="N40" s="95"/>
      <c r="O40" s="95"/>
      <c r="P40" s="95"/>
      <c r="Q40" s="89">
        <f t="shared" si="3"/>
        <v>0</v>
      </c>
      <c r="R40" s="96"/>
      <c r="S40" s="96"/>
      <c r="T40" s="96"/>
      <c r="U40" s="91">
        <f t="shared" si="4"/>
        <v>0</v>
      </c>
      <c r="V40" s="96"/>
      <c r="W40" s="96"/>
      <c r="X40" s="96"/>
      <c r="Y40" s="91">
        <f t="shared" si="5"/>
        <v>0</v>
      </c>
      <c r="Z40" s="97">
        <v>35099</v>
      </c>
      <c r="AA40" s="98">
        <v>1839</v>
      </c>
      <c r="AB40" s="99">
        <f t="shared" si="6"/>
        <v>36938</v>
      </c>
    </row>
    <row r="41" spans="1:57" s="24" customFormat="1" ht="15" thickBot="1" x14ac:dyDescent="0.35">
      <c r="A41" s="134" t="s">
        <v>57</v>
      </c>
      <c r="B41" s="100"/>
      <c r="C41" s="100"/>
      <c r="D41" s="100"/>
      <c r="E41" s="101">
        <f t="shared" si="0"/>
        <v>0</v>
      </c>
      <c r="F41" s="100"/>
      <c r="G41" s="100"/>
      <c r="H41" s="100"/>
      <c r="I41" s="101">
        <f t="shared" si="1"/>
        <v>0</v>
      </c>
      <c r="J41" s="100"/>
      <c r="K41" s="100"/>
      <c r="L41" s="100"/>
      <c r="M41" s="101">
        <f t="shared" si="2"/>
        <v>0</v>
      </c>
      <c r="N41" s="100"/>
      <c r="O41" s="100"/>
      <c r="P41" s="100"/>
      <c r="Q41" s="101">
        <f t="shared" si="3"/>
        <v>0</v>
      </c>
      <c r="R41" s="102"/>
      <c r="S41" s="102"/>
      <c r="T41" s="102"/>
      <c r="U41" s="103">
        <f t="shared" si="4"/>
        <v>0</v>
      </c>
      <c r="V41" s="102"/>
      <c r="W41" s="102"/>
      <c r="X41" s="102"/>
      <c r="Y41" s="103">
        <f t="shared" si="5"/>
        <v>0</v>
      </c>
      <c r="Z41" s="104">
        <v>103570</v>
      </c>
      <c r="AA41" s="105">
        <v>3806</v>
      </c>
      <c r="AB41" s="106">
        <f t="shared" si="6"/>
        <v>107376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5" thickTop="1" x14ac:dyDescent="0.3">
      <c r="A42" s="26"/>
      <c r="B42" s="212"/>
      <c r="C42" s="212"/>
      <c r="D42" s="212"/>
      <c r="E42" s="21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17"/>
      <c r="S42" s="17"/>
      <c r="T42" s="17"/>
      <c r="U42" s="17"/>
      <c r="V42" s="17"/>
      <c r="W42" s="17"/>
      <c r="X42" s="17"/>
      <c r="Y42" s="17"/>
    </row>
    <row r="43" spans="1:57" x14ac:dyDescent="0.3">
      <c r="A43" s="26"/>
      <c r="B43" s="212"/>
      <c r="C43" s="212"/>
      <c r="D43" s="212"/>
      <c r="E43" s="21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17"/>
      <c r="S43" s="17"/>
      <c r="T43" s="17"/>
      <c r="U43" s="17"/>
      <c r="V43" s="17"/>
      <c r="W43" s="17"/>
      <c r="X43" s="17"/>
      <c r="Y43" s="17"/>
    </row>
    <row r="44" spans="1:57" x14ac:dyDescent="0.3">
      <c r="A44" s="26"/>
      <c r="B44" s="212"/>
      <c r="C44" s="212"/>
      <c r="D44" s="212"/>
      <c r="E44" s="21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17"/>
      <c r="S44" s="17"/>
      <c r="T44" s="17"/>
      <c r="U44" s="17"/>
      <c r="V44" s="17"/>
      <c r="W44" s="17"/>
      <c r="X44" s="17"/>
      <c r="Y44" s="17"/>
    </row>
    <row r="45" spans="1:57" x14ac:dyDescent="0.3">
      <c r="A45" s="26"/>
      <c r="B45" s="212"/>
      <c r="C45" s="212"/>
      <c r="D45" s="212"/>
      <c r="E45" s="21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17"/>
      <c r="S45" s="17"/>
      <c r="T45" s="17"/>
      <c r="U45" s="17"/>
      <c r="V45" s="17"/>
      <c r="W45" s="17"/>
      <c r="X45" s="17"/>
      <c r="Y45" s="17"/>
    </row>
    <row r="46" spans="1:57" x14ac:dyDescent="0.3">
      <c r="A46" s="26"/>
      <c r="B46" s="212"/>
      <c r="C46" s="212"/>
      <c r="D46" s="212"/>
      <c r="E46" s="21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7"/>
      <c r="S46" s="17"/>
      <c r="T46" s="17"/>
      <c r="U46" s="17"/>
      <c r="V46" s="17"/>
      <c r="W46" s="17"/>
      <c r="X46" s="17"/>
      <c r="Y46" s="17"/>
    </row>
    <row r="47" spans="1:57" x14ac:dyDescent="0.3">
      <c r="A47" s="26"/>
      <c r="B47" s="212"/>
      <c r="C47" s="212"/>
      <c r="D47" s="212"/>
      <c r="E47" s="21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17"/>
      <c r="S47" s="17"/>
      <c r="T47" s="17"/>
      <c r="U47" s="17"/>
      <c r="V47" s="17"/>
      <c r="W47" s="17"/>
      <c r="X47" s="17"/>
      <c r="Y47" s="17"/>
    </row>
    <row r="48" spans="1:57" x14ac:dyDescent="0.3">
      <c r="A48" s="26"/>
      <c r="B48" s="212"/>
      <c r="C48" s="212"/>
      <c r="D48" s="212"/>
      <c r="E48" s="21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17"/>
      <c r="S48" s="17"/>
      <c r="T48" s="17"/>
      <c r="U48" s="17"/>
      <c r="V48" s="17"/>
      <c r="W48" s="17"/>
      <c r="X48" s="17"/>
      <c r="Y48" s="17"/>
    </row>
    <row r="49" spans="1:25" x14ac:dyDescent="0.3">
      <c r="A49" s="26"/>
      <c r="B49" s="212"/>
      <c r="C49" s="212"/>
      <c r="D49" s="212"/>
      <c r="E49" s="21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17"/>
      <c r="S49" s="17"/>
      <c r="T49" s="17"/>
      <c r="U49" s="17"/>
      <c r="V49" s="17"/>
      <c r="W49" s="17"/>
      <c r="X49" s="17"/>
      <c r="Y49" s="17"/>
    </row>
    <row r="50" spans="1:25" x14ac:dyDescent="0.3">
      <c r="A50" s="26"/>
      <c r="B50" s="212"/>
      <c r="C50" s="212"/>
      <c r="D50" s="212"/>
      <c r="E50" s="21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17"/>
      <c r="S50" s="17"/>
      <c r="T50" s="17"/>
      <c r="U50" s="17"/>
      <c r="V50" s="17"/>
      <c r="W50" s="17"/>
      <c r="X50" s="17"/>
      <c r="Y50" s="17"/>
    </row>
    <row r="51" spans="1:25" x14ac:dyDescent="0.3">
      <c r="A51" s="26"/>
      <c r="B51" s="212"/>
      <c r="C51" s="212"/>
      <c r="D51" s="212"/>
      <c r="E51" s="21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17"/>
      <c r="S51" s="17"/>
      <c r="T51" s="17"/>
      <c r="U51" s="17"/>
      <c r="V51" s="17"/>
      <c r="W51" s="17"/>
      <c r="X51" s="17"/>
      <c r="Y51" s="17"/>
    </row>
    <row r="52" spans="1:25" x14ac:dyDescent="0.3">
      <c r="A52" s="26"/>
      <c r="B52" s="212"/>
      <c r="C52" s="212"/>
      <c r="D52" s="212"/>
      <c r="E52" s="21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17"/>
      <c r="S52" s="17"/>
      <c r="T52" s="17"/>
      <c r="U52" s="17"/>
      <c r="V52" s="17"/>
      <c r="W52" s="17"/>
      <c r="X52" s="17"/>
      <c r="Y52" s="17"/>
    </row>
    <row r="53" spans="1:25" x14ac:dyDescent="0.3">
      <c r="A53" s="26"/>
      <c r="B53" s="212"/>
      <c r="C53" s="212"/>
      <c r="D53" s="212"/>
      <c r="E53" s="21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17"/>
      <c r="S53" s="17"/>
      <c r="T53" s="17"/>
      <c r="U53" s="17"/>
      <c r="V53" s="17"/>
      <c r="W53" s="17"/>
      <c r="X53" s="17"/>
      <c r="Y53" s="17"/>
    </row>
    <row r="54" spans="1:25" x14ac:dyDescent="0.3">
      <c r="A54" s="26"/>
      <c r="B54" s="212"/>
      <c r="C54" s="212"/>
      <c r="D54" s="212"/>
      <c r="E54" s="21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17"/>
      <c r="S54" s="17"/>
      <c r="T54" s="17"/>
      <c r="U54" s="17"/>
      <c r="V54" s="17"/>
      <c r="W54" s="17"/>
      <c r="X54" s="17"/>
      <c r="Y54" s="17"/>
    </row>
    <row r="55" spans="1:25" x14ac:dyDescent="0.3">
      <c r="A55" s="26"/>
      <c r="B55" s="212"/>
      <c r="C55" s="212"/>
      <c r="D55" s="212"/>
      <c r="E55" s="21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17"/>
      <c r="S55" s="17"/>
      <c r="T55" s="17"/>
      <c r="U55" s="17"/>
      <c r="V55" s="17"/>
      <c r="W55" s="17"/>
      <c r="X55" s="17"/>
      <c r="Y55" s="17"/>
    </row>
    <row r="56" spans="1:25" x14ac:dyDescent="0.3">
      <c r="A56" s="26"/>
      <c r="B56" s="212"/>
      <c r="C56" s="212"/>
      <c r="D56" s="212"/>
      <c r="E56" s="21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17"/>
      <c r="S56" s="17"/>
      <c r="T56" s="17"/>
      <c r="U56" s="17"/>
      <c r="V56" s="17"/>
      <c r="W56" s="17"/>
      <c r="X56" s="17"/>
      <c r="Y56" s="17"/>
    </row>
    <row r="57" spans="1:25" x14ac:dyDescent="0.3">
      <c r="A57" s="26"/>
      <c r="B57" s="212"/>
      <c r="C57" s="212"/>
      <c r="D57" s="212"/>
      <c r="E57" s="21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17"/>
      <c r="S57" s="17"/>
      <c r="T57" s="17"/>
      <c r="U57" s="17"/>
      <c r="V57" s="17"/>
      <c r="W57" s="17"/>
      <c r="X57" s="17"/>
      <c r="Y57" s="17"/>
    </row>
    <row r="58" spans="1:25" x14ac:dyDescent="0.3">
      <c r="A58" s="26"/>
      <c r="B58" s="212"/>
      <c r="C58" s="212"/>
      <c r="D58" s="212"/>
      <c r="E58" s="21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17"/>
      <c r="S58" s="17"/>
      <c r="T58" s="17"/>
      <c r="U58" s="17"/>
      <c r="V58" s="17"/>
      <c r="W58" s="17"/>
      <c r="X58" s="17"/>
      <c r="Y58" s="17"/>
    </row>
    <row r="59" spans="1:25" x14ac:dyDescent="0.3">
      <c r="A59" s="26"/>
      <c r="B59" s="212"/>
      <c r="C59" s="212"/>
      <c r="D59" s="212"/>
      <c r="E59" s="21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17"/>
      <c r="S59" s="17"/>
      <c r="T59" s="17"/>
      <c r="U59" s="17"/>
      <c r="V59" s="17"/>
      <c r="W59" s="17"/>
      <c r="X59" s="17"/>
      <c r="Y59" s="17"/>
    </row>
    <row r="60" spans="1:25" x14ac:dyDescent="0.3">
      <c r="A60" s="26"/>
      <c r="B60" s="212"/>
      <c r="C60" s="212"/>
      <c r="D60" s="212"/>
      <c r="E60" s="21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17"/>
      <c r="S60" s="17"/>
      <c r="T60" s="17"/>
      <c r="U60" s="17"/>
      <c r="V60" s="17"/>
      <c r="W60" s="17"/>
      <c r="X60" s="17"/>
      <c r="Y60" s="17"/>
    </row>
    <row r="61" spans="1:25" x14ac:dyDescent="0.3">
      <c r="A61" s="26"/>
      <c r="B61" s="212"/>
      <c r="C61" s="212"/>
      <c r="D61" s="212"/>
      <c r="E61" s="21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17"/>
      <c r="S61" s="17"/>
      <c r="T61" s="17"/>
      <c r="U61" s="17"/>
      <c r="V61" s="17"/>
      <c r="W61" s="17"/>
      <c r="X61" s="17"/>
      <c r="Y61" s="17"/>
    </row>
    <row r="62" spans="1:25" x14ac:dyDescent="0.3">
      <c r="A62" s="26"/>
      <c r="B62" s="212"/>
      <c r="C62" s="212"/>
      <c r="D62" s="212"/>
      <c r="E62" s="21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17"/>
      <c r="S62" s="17"/>
      <c r="T62" s="17"/>
      <c r="U62" s="17"/>
      <c r="V62" s="17"/>
      <c r="W62" s="17"/>
      <c r="X62" s="17"/>
      <c r="Y62" s="17"/>
    </row>
    <row r="63" spans="1:25" x14ac:dyDescent="0.3">
      <c r="A63" s="26"/>
      <c r="B63" s="212"/>
      <c r="C63" s="212"/>
      <c r="D63" s="212"/>
      <c r="E63" s="21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17"/>
      <c r="S63" s="17"/>
      <c r="T63" s="17"/>
      <c r="U63" s="17"/>
      <c r="V63" s="17"/>
      <c r="W63" s="17"/>
      <c r="X63" s="17"/>
      <c r="Y63" s="17"/>
    </row>
    <row r="64" spans="1:25" x14ac:dyDescent="0.3">
      <c r="A64" s="26"/>
      <c r="B64" s="212"/>
      <c r="C64" s="212"/>
      <c r="D64" s="212"/>
      <c r="E64" s="21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17"/>
      <c r="S64" s="17"/>
      <c r="T64" s="17"/>
      <c r="U64" s="17"/>
      <c r="V64" s="17"/>
      <c r="W64" s="17"/>
      <c r="X64" s="17"/>
      <c r="Y64" s="17"/>
    </row>
    <row r="65" spans="1:25" x14ac:dyDescent="0.3">
      <c r="A65" s="26"/>
      <c r="B65" s="212"/>
      <c r="C65" s="212"/>
      <c r="D65" s="212"/>
      <c r="E65" s="21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17"/>
      <c r="S65" s="17"/>
      <c r="T65" s="17"/>
      <c r="U65" s="17"/>
      <c r="V65" s="17"/>
      <c r="W65" s="17"/>
      <c r="X65" s="17"/>
      <c r="Y65" s="17"/>
    </row>
    <row r="66" spans="1:25" x14ac:dyDescent="0.3">
      <c r="A66" s="26"/>
      <c r="B66" s="212"/>
      <c r="C66" s="212"/>
      <c r="D66" s="212"/>
      <c r="E66" s="21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17"/>
      <c r="S66" s="17"/>
      <c r="T66" s="17"/>
      <c r="U66" s="17"/>
      <c r="V66" s="17"/>
      <c r="W66" s="17"/>
      <c r="X66" s="17"/>
      <c r="Y66" s="17"/>
    </row>
    <row r="67" spans="1:25" x14ac:dyDescent="0.3">
      <c r="A67" s="26"/>
      <c r="B67" s="212"/>
      <c r="C67" s="212"/>
      <c r="D67" s="212"/>
      <c r="E67" s="21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17"/>
      <c r="S67" s="17"/>
      <c r="T67" s="17"/>
      <c r="U67" s="17"/>
      <c r="V67" s="17"/>
      <c r="W67" s="17"/>
      <c r="X67" s="17"/>
      <c r="Y67" s="17"/>
    </row>
    <row r="68" spans="1:25" x14ac:dyDescent="0.3">
      <c r="A68" s="26"/>
      <c r="B68" s="212"/>
      <c r="C68" s="212"/>
      <c r="D68" s="212"/>
      <c r="E68" s="21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17"/>
      <c r="S68" s="17"/>
      <c r="T68" s="17"/>
      <c r="U68" s="17"/>
      <c r="V68" s="17"/>
      <c r="W68" s="17"/>
      <c r="X68" s="17"/>
      <c r="Y68" s="17"/>
    </row>
    <row r="69" spans="1:25" x14ac:dyDescent="0.3">
      <c r="A69" s="26"/>
      <c r="B69" s="212"/>
      <c r="C69" s="212"/>
      <c r="D69" s="212"/>
      <c r="E69" s="21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17"/>
      <c r="S69" s="17"/>
      <c r="T69" s="17"/>
      <c r="U69" s="17"/>
      <c r="V69" s="17"/>
      <c r="W69" s="17"/>
      <c r="X69" s="17"/>
      <c r="Y69" s="17"/>
    </row>
    <row r="70" spans="1:25" x14ac:dyDescent="0.3">
      <c r="A70" s="26"/>
      <c r="B70" s="212"/>
      <c r="C70" s="212"/>
      <c r="D70" s="212"/>
      <c r="E70" s="21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17"/>
      <c r="S70" s="17"/>
      <c r="T70" s="17"/>
      <c r="U70" s="17"/>
      <c r="V70" s="17"/>
      <c r="W70" s="17"/>
      <c r="X70" s="17"/>
      <c r="Y70" s="17"/>
    </row>
    <row r="71" spans="1:25" x14ac:dyDescent="0.3">
      <c r="A71" s="26"/>
      <c r="B71" s="212"/>
      <c r="C71" s="212"/>
      <c r="D71" s="212"/>
      <c r="E71" s="21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17"/>
      <c r="S71" s="17"/>
      <c r="T71" s="17"/>
      <c r="U71" s="17"/>
      <c r="V71" s="17"/>
      <c r="W71" s="17"/>
      <c r="X71" s="17"/>
      <c r="Y71" s="17"/>
    </row>
    <row r="72" spans="1:25" x14ac:dyDescent="0.3">
      <c r="A72" s="26"/>
      <c r="B72" s="212"/>
      <c r="C72" s="212"/>
      <c r="D72" s="212"/>
      <c r="E72" s="21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17"/>
      <c r="S72" s="17"/>
      <c r="T72" s="17"/>
      <c r="U72" s="17"/>
      <c r="V72" s="17"/>
      <c r="W72" s="17"/>
      <c r="X72" s="17"/>
      <c r="Y72" s="17"/>
    </row>
    <row r="73" spans="1:25" x14ac:dyDescent="0.3">
      <c r="A73" s="26"/>
      <c r="B73" s="212"/>
      <c r="C73" s="212"/>
      <c r="D73" s="212"/>
      <c r="E73" s="21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17"/>
      <c r="S73" s="17"/>
      <c r="T73" s="17"/>
      <c r="U73" s="17"/>
      <c r="V73" s="17"/>
      <c r="W73" s="17"/>
      <c r="X73" s="17"/>
      <c r="Y73" s="17"/>
    </row>
    <row r="74" spans="1:25" x14ac:dyDescent="0.3">
      <c r="A74" s="26"/>
      <c r="B74" s="212"/>
      <c r="C74" s="212"/>
      <c r="D74" s="212"/>
      <c r="E74" s="21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17"/>
      <c r="S74" s="17"/>
      <c r="T74" s="17"/>
      <c r="U74" s="17"/>
      <c r="V74" s="17"/>
      <c r="W74" s="17"/>
      <c r="X74" s="17"/>
      <c r="Y74" s="17"/>
    </row>
    <row r="75" spans="1:25" x14ac:dyDescent="0.3">
      <c r="A75" s="26"/>
      <c r="B75" s="212"/>
      <c r="C75" s="212"/>
      <c r="D75" s="212"/>
      <c r="E75" s="21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7"/>
      <c r="S75" s="17"/>
      <c r="T75" s="17"/>
      <c r="U75" s="17"/>
      <c r="V75" s="17"/>
      <c r="W75" s="17"/>
      <c r="X75" s="17"/>
      <c r="Y75" s="17"/>
    </row>
    <row r="76" spans="1:25" x14ac:dyDescent="0.3">
      <c r="A76" s="26"/>
      <c r="B76" s="212"/>
      <c r="C76" s="212"/>
      <c r="D76" s="212"/>
      <c r="E76" s="21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17"/>
      <c r="S76" s="17"/>
      <c r="T76" s="17"/>
      <c r="U76" s="17"/>
      <c r="V76" s="17"/>
      <c r="W76" s="17"/>
      <c r="X76" s="17"/>
      <c r="Y76" s="17"/>
    </row>
    <row r="77" spans="1:25" x14ac:dyDescent="0.3">
      <c r="A77" s="26"/>
      <c r="B77" s="212"/>
      <c r="C77" s="212"/>
      <c r="D77" s="212"/>
      <c r="E77" s="21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17"/>
      <c r="S77" s="17"/>
      <c r="T77" s="17"/>
      <c r="U77" s="17"/>
      <c r="V77" s="17"/>
      <c r="W77" s="17"/>
      <c r="X77" s="17"/>
      <c r="Y77" s="17"/>
    </row>
    <row r="78" spans="1:25" x14ac:dyDescent="0.3">
      <c r="A78" s="26"/>
      <c r="B78" s="212"/>
      <c r="C78" s="212"/>
      <c r="D78" s="212"/>
      <c r="E78" s="21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17"/>
      <c r="S78" s="17"/>
      <c r="T78" s="17"/>
      <c r="U78" s="17"/>
      <c r="V78" s="17"/>
      <c r="W78" s="17"/>
      <c r="X78" s="17"/>
      <c r="Y78" s="17"/>
    </row>
    <row r="79" spans="1:25" x14ac:dyDescent="0.3">
      <c r="A79" s="26"/>
      <c r="B79" s="212"/>
      <c r="C79" s="212"/>
      <c r="D79" s="212"/>
      <c r="E79" s="21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17"/>
      <c r="S79" s="17"/>
      <c r="T79" s="17"/>
      <c r="U79" s="17"/>
      <c r="V79" s="17"/>
      <c r="W79" s="17"/>
      <c r="X79" s="17"/>
      <c r="Y79" s="17"/>
    </row>
    <row r="80" spans="1:25" x14ac:dyDescent="0.3">
      <c r="A80" s="26"/>
      <c r="B80" s="212"/>
      <c r="C80" s="212"/>
      <c r="D80" s="212"/>
      <c r="E80" s="21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17"/>
      <c r="S80" s="17"/>
      <c r="T80" s="17"/>
      <c r="U80" s="17"/>
      <c r="V80" s="17"/>
      <c r="W80" s="17"/>
      <c r="X80" s="17"/>
      <c r="Y80" s="17"/>
    </row>
    <row r="81" spans="1:25" x14ac:dyDescent="0.3">
      <c r="A81" s="26"/>
      <c r="B81" s="212"/>
      <c r="C81" s="212"/>
      <c r="D81" s="212"/>
      <c r="E81" s="21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17"/>
      <c r="S81" s="17"/>
      <c r="T81" s="17"/>
      <c r="U81" s="17"/>
      <c r="V81" s="17"/>
      <c r="W81" s="17"/>
      <c r="X81" s="17"/>
      <c r="Y81" s="17"/>
    </row>
    <row r="82" spans="1:25" x14ac:dyDescent="0.3">
      <c r="A82" s="26"/>
      <c r="B82" s="212"/>
      <c r="C82" s="212"/>
      <c r="D82" s="212"/>
      <c r="E82" s="21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17"/>
      <c r="S82" s="17"/>
      <c r="T82" s="17"/>
      <c r="U82" s="17"/>
      <c r="V82" s="17"/>
      <c r="W82" s="17"/>
      <c r="X82" s="17"/>
      <c r="Y82" s="17"/>
    </row>
    <row r="83" spans="1:25" x14ac:dyDescent="0.3">
      <c r="A83" s="26"/>
      <c r="B83" s="212"/>
      <c r="C83" s="212"/>
      <c r="D83" s="212"/>
      <c r="E83" s="21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17"/>
      <c r="S83" s="17"/>
      <c r="T83" s="17"/>
      <c r="U83" s="17"/>
      <c r="V83" s="17"/>
      <c r="W83" s="17"/>
      <c r="X83" s="17"/>
      <c r="Y83" s="17"/>
    </row>
    <row r="84" spans="1:25" x14ac:dyDescent="0.3">
      <c r="A84" s="26"/>
      <c r="B84" s="212"/>
      <c r="C84" s="212"/>
      <c r="D84" s="212"/>
      <c r="E84" s="21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17"/>
      <c r="S84" s="17"/>
      <c r="T84" s="17"/>
      <c r="U84" s="17"/>
      <c r="V84" s="17"/>
      <c r="W84" s="17"/>
      <c r="X84" s="17"/>
      <c r="Y84" s="17"/>
    </row>
    <row r="85" spans="1:25" x14ac:dyDescent="0.3">
      <c r="A85" s="26"/>
      <c r="B85" s="212"/>
      <c r="C85" s="212"/>
      <c r="D85" s="212"/>
      <c r="E85" s="21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  <c r="R85" s="17"/>
      <c r="S85" s="17"/>
      <c r="T85" s="17"/>
      <c r="U85" s="17"/>
      <c r="V85" s="17"/>
      <c r="W85" s="17"/>
      <c r="X85" s="17"/>
      <c r="Y85" s="17"/>
    </row>
    <row r="86" spans="1:25" x14ac:dyDescent="0.3">
      <c r="A86" s="26"/>
      <c r="B86" s="212"/>
      <c r="C86" s="212"/>
      <c r="D86" s="212"/>
      <c r="E86" s="21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/>
      <c r="R86" s="17"/>
      <c r="S86" s="17"/>
      <c r="T86" s="17"/>
      <c r="U86" s="17"/>
      <c r="V86" s="17"/>
      <c r="W86" s="17"/>
      <c r="X86" s="17"/>
      <c r="Y86" s="17"/>
    </row>
    <row r="87" spans="1:25" x14ac:dyDescent="0.3">
      <c r="A87" s="26"/>
      <c r="B87" s="212"/>
      <c r="C87" s="212"/>
      <c r="D87" s="212"/>
      <c r="E87" s="21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17"/>
      <c r="S87" s="17"/>
      <c r="T87" s="17"/>
      <c r="U87" s="17"/>
      <c r="V87" s="17"/>
      <c r="W87" s="17"/>
      <c r="X87" s="17"/>
      <c r="Y87" s="17"/>
    </row>
    <row r="88" spans="1:25" x14ac:dyDescent="0.3">
      <c r="A88" s="26"/>
      <c r="B88" s="212"/>
      <c r="C88" s="212"/>
      <c r="D88" s="212"/>
      <c r="E88" s="21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17"/>
      <c r="S88" s="17"/>
      <c r="T88" s="17"/>
      <c r="U88" s="17"/>
      <c r="V88" s="17"/>
      <c r="W88" s="17"/>
      <c r="X88" s="17"/>
      <c r="Y88" s="17"/>
    </row>
    <row r="89" spans="1:25" x14ac:dyDescent="0.3">
      <c r="A89" s="26"/>
      <c r="B89" s="212"/>
      <c r="C89" s="212"/>
      <c r="D89" s="212"/>
      <c r="E89" s="21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17"/>
      <c r="S89" s="17"/>
      <c r="T89" s="17"/>
      <c r="U89" s="17"/>
      <c r="V89" s="17"/>
      <c r="W89" s="17"/>
      <c r="X89" s="17"/>
      <c r="Y89" s="17"/>
    </row>
    <row r="90" spans="1:25" x14ac:dyDescent="0.3">
      <c r="A90" s="26"/>
      <c r="B90" s="212"/>
      <c r="C90" s="212"/>
      <c r="D90" s="212"/>
      <c r="E90" s="21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17"/>
      <c r="S90" s="17"/>
      <c r="T90" s="17"/>
      <c r="U90" s="17"/>
      <c r="V90" s="17"/>
      <c r="W90" s="17"/>
      <c r="X90" s="17"/>
      <c r="Y90" s="17"/>
    </row>
    <row r="91" spans="1:25" x14ac:dyDescent="0.3">
      <c r="A91" s="26"/>
      <c r="B91" s="212"/>
      <c r="C91" s="212"/>
      <c r="D91" s="212"/>
      <c r="E91" s="21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17"/>
      <c r="S91" s="17"/>
      <c r="T91" s="17"/>
      <c r="U91" s="17"/>
      <c r="V91" s="17"/>
      <c r="W91" s="17"/>
      <c r="X91" s="17"/>
      <c r="Y91" s="17"/>
    </row>
    <row r="92" spans="1:25" x14ac:dyDescent="0.3">
      <c r="A92" s="26"/>
      <c r="B92" s="212"/>
      <c r="C92" s="212"/>
      <c r="D92" s="212"/>
      <c r="E92" s="21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17"/>
      <c r="S92" s="17"/>
      <c r="T92" s="17"/>
      <c r="U92" s="17"/>
      <c r="V92" s="17"/>
      <c r="W92" s="17"/>
      <c r="X92" s="17"/>
      <c r="Y92" s="17"/>
    </row>
    <row r="93" spans="1:25" x14ac:dyDescent="0.3">
      <c r="A93" s="26"/>
      <c r="B93" s="212"/>
      <c r="C93" s="212"/>
      <c r="D93" s="212"/>
      <c r="E93" s="21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17"/>
      <c r="S93" s="17"/>
      <c r="T93" s="17"/>
      <c r="U93" s="17"/>
      <c r="V93" s="17"/>
      <c r="W93" s="17"/>
      <c r="X93" s="17"/>
      <c r="Y93" s="17"/>
    </row>
    <row r="94" spans="1:25" x14ac:dyDescent="0.3">
      <c r="A94" s="26"/>
      <c r="B94" s="212"/>
      <c r="C94" s="212"/>
      <c r="D94" s="212"/>
      <c r="E94" s="21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17"/>
      <c r="S94" s="17"/>
      <c r="T94" s="17"/>
      <c r="U94" s="17"/>
      <c r="V94" s="17"/>
      <c r="W94" s="17"/>
      <c r="X94" s="17"/>
      <c r="Y94" s="17"/>
    </row>
    <row r="95" spans="1:25" x14ac:dyDescent="0.3">
      <c r="A95" s="26"/>
      <c r="B95" s="212"/>
      <c r="C95" s="212"/>
      <c r="D95" s="212"/>
      <c r="E95" s="21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17"/>
      <c r="S95" s="17"/>
      <c r="T95" s="17"/>
      <c r="U95" s="17"/>
      <c r="V95" s="17"/>
      <c r="W95" s="17"/>
      <c r="X95" s="17"/>
      <c r="Y95" s="17"/>
    </row>
    <row r="96" spans="1:25" x14ac:dyDescent="0.3">
      <c r="A96" s="26"/>
      <c r="B96" s="212"/>
      <c r="C96" s="212"/>
      <c r="D96" s="212"/>
      <c r="E96" s="21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17"/>
      <c r="S96" s="17"/>
      <c r="T96" s="17"/>
      <c r="U96" s="17"/>
      <c r="V96" s="17"/>
      <c r="W96" s="17"/>
      <c r="X96" s="17"/>
      <c r="Y96" s="17"/>
    </row>
    <row r="97" spans="1:25" x14ac:dyDescent="0.3">
      <c r="A97" s="26"/>
      <c r="B97" s="212"/>
      <c r="C97" s="212"/>
      <c r="D97" s="212"/>
      <c r="E97" s="21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17"/>
      <c r="S97" s="17"/>
      <c r="T97" s="17"/>
      <c r="U97" s="17"/>
      <c r="V97" s="17"/>
      <c r="W97" s="17"/>
      <c r="X97" s="17"/>
      <c r="Y97" s="17"/>
    </row>
    <row r="98" spans="1:25" x14ac:dyDescent="0.3">
      <c r="A98" s="26"/>
      <c r="B98" s="212"/>
      <c r="C98" s="212"/>
      <c r="D98" s="212"/>
      <c r="E98" s="21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17"/>
      <c r="S98" s="17"/>
      <c r="T98" s="17"/>
      <c r="U98" s="17"/>
      <c r="V98" s="17"/>
      <c r="W98" s="17"/>
      <c r="X98" s="17"/>
      <c r="Y98" s="17"/>
    </row>
    <row r="99" spans="1:25" x14ac:dyDescent="0.3">
      <c r="A99" s="26"/>
      <c r="B99" s="212"/>
      <c r="C99" s="212"/>
      <c r="D99" s="212"/>
      <c r="E99" s="21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17"/>
      <c r="S99" s="17"/>
      <c r="T99" s="17"/>
      <c r="U99" s="17"/>
      <c r="V99" s="17"/>
      <c r="W99" s="17"/>
      <c r="X99" s="17"/>
      <c r="Y99" s="17"/>
    </row>
    <row r="100" spans="1:25" x14ac:dyDescent="0.3">
      <c r="A100" s="26"/>
      <c r="B100" s="212"/>
      <c r="C100" s="212"/>
      <c r="D100" s="212"/>
      <c r="E100" s="21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3">
      <c r="A101" s="26"/>
      <c r="B101" s="212"/>
      <c r="C101" s="212"/>
      <c r="D101" s="212"/>
      <c r="E101" s="21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3">
      <c r="A102" s="26"/>
      <c r="B102" s="212"/>
      <c r="C102" s="212"/>
      <c r="D102" s="212"/>
      <c r="E102" s="21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3">
      <c r="A103" s="26"/>
      <c r="B103" s="212"/>
      <c r="C103" s="212"/>
      <c r="D103" s="212"/>
      <c r="E103" s="21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3">
      <c r="A104" s="26"/>
      <c r="B104" s="212"/>
      <c r="C104" s="212"/>
      <c r="D104" s="212"/>
      <c r="E104" s="21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3">
      <c r="A105" s="26"/>
      <c r="B105" s="212"/>
      <c r="C105" s="212"/>
      <c r="D105" s="212"/>
      <c r="E105" s="21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3">
      <c r="A106" s="26"/>
      <c r="B106" s="212"/>
      <c r="C106" s="212"/>
      <c r="D106" s="212"/>
      <c r="E106" s="21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3">
      <c r="A107" s="26"/>
      <c r="B107" s="212"/>
      <c r="C107" s="212"/>
      <c r="D107" s="212"/>
      <c r="E107" s="21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3">
      <c r="A108" s="26"/>
      <c r="B108" s="212"/>
      <c r="C108" s="212"/>
      <c r="D108" s="212"/>
      <c r="E108" s="21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3">
      <c r="A109" s="26"/>
      <c r="B109" s="212"/>
      <c r="C109" s="212"/>
      <c r="D109" s="212"/>
      <c r="E109" s="21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3">
      <c r="A110" s="26"/>
      <c r="B110" s="212"/>
      <c r="C110" s="212"/>
      <c r="D110" s="212"/>
      <c r="E110" s="21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3">
      <c r="A111" s="26"/>
      <c r="B111" s="212"/>
      <c r="C111" s="212"/>
      <c r="D111" s="212"/>
      <c r="E111" s="21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3">
      <c r="A112" s="26"/>
      <c r="B112" s="212"/>
      <c r="C112" s="212"/>
      <c r="D112" s="212"/>
      <c r="E112" s="21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3">
      <c r="A113" s="26"/>
      <c r="B113" s="212"/>
      <c r="C113" s="212"/>
      <c r="D113" s="212"/>
      <c r="E113" s="21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3">
      <c r="A114" s="26"/>
      <c r="B114" s="212"/>
      <c r="C114" s="212"/>
      <c r="D114" s="212"/>
      <c r="E114" s="21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3">
      <c r="A115" s="26"/>
      <c r="B115" s="212"/>
      <c r="C115" s="212"/>
      <c r="D115" s="212"/>
      <c r="E115" s="21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3">
      <c r="A116" s="26"/>
      <c r="B116" s="212"/>
      <c r="C116" s="212"/>
      <c r="D116" s="212"/>
      <c r="E116" s="21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3">
      <c r="A117" s="26"/>
      <c r="B117" s="212"/>
      <c r="C117" s="212"/>
      <c r="D117" s="212"/>
      <c r="E117" s="21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3">
      <c r="A118" s="26"/>
      <c r="B118" s="212"/>
      <c r="C118" s="212"/>
      <c r="D118" s="212"/>
      <c r="E118" s="21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3">
      <c r="A119" s="26"/>
      <c r="B119" s="212"/>
      <c r="C119" s="212"/>
      <c r="D119" s="212"/>
      <c r="E119" s="21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3">
      <c r="A120" s="26"/>
      <c r="B120" s="212"/>
      <c r="C120" s="212"/>
      <c r="D120" s="212"/>
      <c r="E120" s="21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3">
      <c r="A121" s="26"/>
      <c r="B121" s="212"/>
      <c r="C121" s="212"/>
      <c r="D121" s="212"/>
      <c r="E121" s="21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3">
      <c r="A122" s="26"/>
      <c r="B122" s="212"/>
      <c r="C122" s="212"/>
      <c r="D122" s="212"/>
      <c r="E122" s="21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3">
      <c r="A123" s="26"/>
      <c r="B123" s="212"/>
      <c r="C123" s="212"/>
      <c r="D123" s="212"/>
      <c r="E123" s="21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3">
      <c r="A124" s="26"/>
      <c r="B124" s="212"/>
      <c r="C124" s="212"/>
      <c r="D124" s="212"/>
      <c r="E124" s="21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3">
      <c r="A125" s="26"/>
      <c r="B125" s="212"/>
      <c r="C125" s="212"/>
      <c r="D125" s="212"/>
      <c r="E125" s="21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3">
      <c r="A126" s="26"/>
      <c r="B126" s="212"/>
      <c r="C126" s="212"/>
      <c r="D126" s="212"/>
      <c r="E126" s="21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3">
      <c r="A127" s="26"/>
      <c r="B127" s="212"/>
      <c r="C127" s="212"/>
      <c r="D127" s="212"/>
      <c r="E127" s="21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3">
      <c r="A128" s="26"/>
      <c r="B128" s="212"/>
      <c r="C128" s="212"/>
      <c r="D128" s="212"/>
      <c r="E128" s="21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3">
      <c r="A129" s="26"/>
      <c r="B129" s="212"/>
      <c r="C129" s="212"/>
      <c r="D129" s="212"/>
      <c r="E129" s="21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3">
      <c r="A130" s="26"/>
      <c r="B130" s="212"/>
      <c r="C130" s="212"/>
      <c r="D130" s="212"/>
      <c r="E130" s="21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3">
      <c r="A131" s="26"/>
      <c r="B131" s="212"/>
      <c r="C131" s="212"/>
      <c r="D131" s="212"/>
      <c r="E131" s="21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3">
      <c r="A132" s="26"/>
      <c r="B132" s="212"/>
      <c r="C132" s="212"/>
      <c r="D132" s="212"/>
      <c r="E132" s="21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3">
      <c r="A133" s="26"/>
      <c r="B133" s="212"/>
      <c r="C133" s="212"/>
      <c r="D133" s="212"/>
      <c r="E133" s="21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3">
      <c r="A134" s="26"/>
      <c r="B134" s="212"/>
      <c r="C134" s="212"/>
      <c r="D134" s="212"/>
      <c r="E134" s="21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3">
      <c r="A135" s="26"/>
      <c r="B135" s="212"/>
      <c r="C135" s="212"/>
      <c r="D135" s="212"/>
      <c r="E135" s="21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3">
      <c r="A136" s="26"/>
      <c r="B136" s="212"/>
      <c r="C136" s="212"/>
      <c r="D136" s="212"/>
      <c r="E136" s="21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3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3">
      <c r="A137" s="26"/>
      <c r="B137" s="212"/>
      <c r="C137" s="212"/>
      <c r="D137" s="212"/>
      <c r="E137" s="21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3">
      <c r="A138" s="26"/>
      <c r="B138" s="212"/>
      <c r="C138" s="212"/>
      <c r="D138" s="212"/>
      <c r="E138" s="21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3">
      <c r="A139" s="26"/>
      <c r="B139" s="212"/>
      <c r="C139" s="212"/>
      <c r="D139" s="212"/>
      <c r="E139" s="21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3">
      <c r="A140" s="26"/>
      <c r="B140" s="212"/>
      <c r="C140" s="212"/>
      <c r="D140" s="212"/>
      <c r="E140" s="21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3">
      <c r="A141" s="26"/>
      <c r="B141" s="212"/>
      <c r="C141" s="212"/>
      <c r="D141" s="212"/>
      <c r="E141" s="21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3">
      <c r="A142" s="26"/>
      <c r="B142" s="212"/>
      <c r="C142" s="212"/>
      <c r="D142" s="212"/>
      <c r="E142" s="21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3">
      <c r="A143" s="26"/>
      <c r="B143" s="212"/>
      <c r="C143" s="212"/>
      <c r="D143" s="212"/>
      <c r="E143" s="21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3">
      <c r="A144" s="26"/>
      <c r="B144" s="212"/>
      <c r="C144" s="212"/>
      <c r="D144" s="212"/>
      <c r="E144" s="21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3">
      <c r="A145" s="26"/>
      <c r="B145" s="212"/>
      <c r="C145" s="212"/>
      <c r="D145" s="212"/>
      <c r="E145" s="21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3">
      <c r="A146" s="26"/>
      <c r="B146" s="212"/>
      <c r="C146" s="212"/>
      <c r="D146" s="212"/>
      <c r="E146" s="21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3">
      <c r="A147" s="26"/>
      <c r="B147" s="212"/>
      <c r="C147" s="212"/>
      <c r="D147" s="212"/>
      <c r="E147" s="21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17"/>
      <c r="S147" s="17"/>
      <c r="T147" s="17"/>
      <c r="U147" s="17"/>
      <c r="V147" s="17"/>
      <c r="W147" s="17"/>
      <c r="X147" s="17"/>
      <c r="Y147" s="17"/>
    </row>
  </sheetData>
  <mergeCells count="8">
    <mergeCell ref="V1:Y1"/>
    <mergeCell ref="Z1:AB1"/>
    <mergeCell ref="A1:A2"/>
    <mergeCell ref="B1:E1"/>
    <mergeCell ref="F1:I1"/>
    <mergeCell ref="J1:L1"/>
    <mergeCell ref="N1:Q1"/>
    <mergeCell ref="R1:U1"/>
  </mergeCells>
  <printOptions gridLines="1"/>
  <pageMargins left="0.25" right="0.25" top="0.5" bottom="0.5" header="0.3" footer="0.3"/>
  <pageSetup paperSize="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DK158"/>
  <sheetViews>
    <sheetView zoomScale="110" zoomScaleNormal="110" workbookViewId="0">
      <pane ySplit="1" topLeftCell="A2" activePane="bottomLeft" state="frozen"/>
      <selection activeCell="B36" sqref="B36:D41"/>
      <selection pane="bottomLeft" activeCell="Q26" sqref="Q26"/>
    </sheetView>
  </sheetViews>
  <sheetFormatPr defaultRowHeight="14.4" x14ac:dyDescent="0.3"/>
  <cols>
    <col min="1" max="1" width="11.6640625" customWidth="1"/>
    <col min="2" max="2" width="11.33203125" customWidth="1"/>
    <col min="3" max="3" width="2.88671875" style="9" customWidth="1"/>
    <col min="4" max="4" width="0.44140625" style="9" customWidth="1"/>
    <col min="5" max="5" width="10.77734375" customWidth="1"/>
    <col min="6" max="6" width="4" style="9" customWidth="1"/>
    <col min="7" max="7" width="0.109375" style="9" customWidth="1"/>
    <col min="8" max="8" width="11.6640625" customWidth="1"/>
    <col min="9" max="9" width="2.21875" style="9" customWidth="1"/>
    <col min="10" max="10" width="0.6640625" style="9" customWidth="1"/>
    <col min="11" max="11" width="10.88671875" customWidth="1"/>
    <col min="12" max="12" width="0.6640625" style="9" customWidth="1"/>
    <col min="13" max="13" width="2.77734375" style="9" customWidth="1"/>
    <col min="14" max="14" width="9.21875" customWidth="1"/>
    <col min="15" max="15" width="4.21875" customWidth="1"/>
    <col min="16" max="16" width="1.77734375" style="9" customWidth="1"/>
    <col min="17" max="115" width="9" style="17"/>
  </cols>
  <sheetData>
    <row r="1" spans="1:115" s="17" customFormat="1" x14ac:dyDescent="0.3">
      <c r="A1" s="30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15" s="17" customFormat="1" ht="15" thickBot="1" x14ac:dyDescent="0.35">
      <c r="A2" s="30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15" s="17" customFormat="1" ht="16.5" customHeight="1" thickTop="1" thickBot="1" x14ac:dyDescent="0.35">
      <c r="A3" s="87"/>
      <c r="B3" s="331" t="s">
        <v>86</v>
      </c>
      <c r="C3" s="331"/>
      <c r="D3" s="331"/>
      <c r="E3" s="331"/>
      <c r="F3" s="331"/>
      <c r="G3" s="148"/>
      <c r="H3" s="331" t="s">
        <v>7</v>
      </c>
      <c r="I3" s="331"/>
      <c r="J3" s="331"/>
      <c r="K3" s="331"/>
      <c r="L3" s="331"/>
      <c r="M3" s="331"/>
      <c r="N3" s="149"/>
      <c r="O3" s="149"/>
      <c r="P3" s="149"/>
      <c r="Q3" s="329"/>
      <c r="R3" s="329"/>
      <c r="S3" s="330"/>
    </row>
    <row r="4" spans="1:115" s="15" customFormat="1" ht="57" customHeight="1" thickTop="1" x14ac:dyDescent="0.3">
      <c r="A4" s="86" t="s">
        <v>85</v>
      </c>
      <c r="B4" s="307" t="s">
        <v>1</v>
      </c>
      <c r="C4" s="308"/>
      <c r="D4" s="309"/>
      <c r="E4" s="307" t="s">
        <v>2</v>
      </c>
      <c r="F4" s="308"/>
      <c r="G4" s="309"/>
      <c r="H4" s="307" t="s">
        <v>3</v>
      </c>
      <c r="I4" s="308"/>
      <c r="J4" s="309"/>
      <c r="K4" s="307" t="s">
        <v>56</v>
      </c>
      <c r="L4" s="308"/>
      <c r="M4" s="309"/>
      <c r="N4" s="307" t="s">
        <v>4</v>
      </c>
      <c r="O4" s="308"/>
      <c r="P4" s="309"/>
      <c r="Q4" s="307" t="s">
        <v>90</v>
      </c>
      <c r="R4" s="308"/>
      <c r="S4" s="310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115" x14ac:dyDescent="0.3">
      <c r="A5" s="20">
        <v>2015</v>
      </c>
      <c r="B5" s="244">
        <f>IFERROR(VLOOKUP(H3,'2015 Report'!A3:C41,2,FALSE),"")</f>
        <v>62</v>
      </c>
      <c r="C5" s="245"/>
      <c r="D5" s="246"/>
      <c r="E5" s="244">
        <f>IFERROR(VLOOKUP(H3,'2015 Report'!A3:E41,4,FALSE),"")</f>
        <v>0</v>
      </c>
      <c r="F5" s="245"/>
      <c r="G5" s="246"/>
      <c r="H5" s="244">
        <f>IFERROR(VLOOKUP(H3,'2015 Report'!A3:H41,6,FALSE),"")</f>
        <v>49</v>
      </c>
      <c r="I5" s="245"/>
      <c r="J5" s="246"/>
      <c r="K5" s="244">
        <f>IFERROR(VLOOKUP(H3,'2015 Report'!A3:K41,8,FALSE),"")</f>
        <v>3</v>
      </c>
      <c r="L5" s="245"/>
      <c r="M5" s="246"/>
      <c r="N5" s="244">
        <f>IFERROR(VLOOKUP(H3,'2015 Report'!A3:K41,10,FALSE),"")</f>
        <v>17</v>
      </c>
      <c r="O5" s="245"/>
      <c r="P5" s="246"/>
      <c r="Q5" s="299">
        <f>IFERROR(VLOOKUP(H3,'2015 Report'!A3:M41,13,FALSE),"")</f>
        <v>0.20967741935483872</v>
      </c>
      <c r="R5" s="300"/>
      <c r="S5" s="30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1:115" s="15" customFormat="1" x14ac:dyDescent="0.3">
      <c r="A6" s="20">
        <v>2016</v>
      </c>
      <c r="B6" s="244">
        <f>IFERROR(VLOOKUP(H3,'2016 Report'!A3:C41,2,FALSE),"")</f>
        <v>10</v>
      </c>
      <c r="C6" s="245"/>
      <c r="D6" s="246"/>
      <c r="E6" s="244">
        <f>IFERROR(VLOOKUP(H3,'2016 Report'!A3:E41,4,FALSE),"")</f>
        <v>1</v>
      </c>
      <c r="F6" s="245"/>
      <c r="G6" s="246"/>
      <c r="H6" s="244">
        <f>IFERROR(VLOOKUP(H3,'2016 Report'!A3:F41,6,FALSE),"")</f>
        <v>10</v>
      </c>
      <c r="I6" s="245"/>
      <c r="J6" s="246"/>
      <c r="K6" s="244">
        <f>IFERROR(VLOOKUP(H3,'2016 Report'!A3:H41,8,FALSE),"")</f>
        <v>179</v>
      </c>
      <c r="L6" s="245"/>
      <c r="M6" s="246"/>
      <c r="N6" s="244">
        <f>IFERROR(VLOOKUP(H3,'2016 Report'!A3:K41,10,FALSE),"")</f>
        <v>7</v>
      </c>
      <c r="O6" s="245"/>
      <c r="P6" s="246"/>
      <c r="Q6" s="299">
        <f>IFERROR(VLOOKUP(H3,'2016 Report'!A3:M41,13,FALSE),"")</f>
        <v>0</v>
      </c>
      <c r="R6" s="300"/>
      <c r="S6" s="30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115" x14ac:dyDescent="0.3">
      <c r="A7" s="20">
        <v>2017</v>
      </c>
      <c r="B7" s="244">
        <f>IFERROR(VLOOKUP(H3,'2017 Report'!A3:C41,2,FALSE),"")</f>
        <v>21</v>
      </c>
      <c r="C7" s="245"/>
      <c r="D7" s="246"/>
      <c r="E7" s="302">
        <f>IFERROR(VLOOKUP(H3,'2017 Report'!A3:E41,4,FALSE),"")</f>
        <v>0</v>
      </c>
      <c r="F7" s="303"/>
      <c r="G7" s="304"/>
      <c r="H7" s="302">
        <f>IFERROR(VLOOKUP(H3,'2017 Report'!A3:F41,6,FALSE),"")</f>
        <v>12</v>
      </c>
      <c r="I7" s="303"/>
      <c r="J7" s="304"/>
      <c r="K7" s="302">
        <f>IFERROR(VLOOKUP(H3,'2017 Report'!A3:H41,8,FALSE),"")</f>
        <v>9</v>
      </c>
      <c r="L7" s="303"/>
      <c r="M7" s="304"/>
      <c r="N7" s="302">
        <f>IFERROR(VLOOKUP(H3,'2017 Report'!A3:K41,10,FALSE),"")</f>
        <v>6</v>
      </c>
      <c r="O7" s="303"/>
      <c r="P7" s="304"/>
      <c r="Q7" s="299">
        <f>IFERROR(VLOOKUP(H3,'2017 Report'!A3:M41,13,FALSE),"")</f>
        <v>0.42857142857142855</v>
      </c>
      <c r="R7" s="300"/>
      <c r="S7" s="305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s="15" customFormat="1" x14ac:dyDescent="0.3">
      <c r="A8" s="20">
        <v>2018</v>
      </c>
      <c r="B8" s="244">
        <f>IFERROR(VLOOKUP(H3,'2018 Report'!A3:C41,2,FALSE),"")</f>
        <v>93</v>
      </c>
      <c r="C8" s="245"/>
      <c r="D8" s="246"/>
      <c r="E8" s="302">
        <f>IFERROR(VLOOKUP(H3,'2018 Report'!A3:G41,5,FALSE), "")</f>
        <v>3</v>
      </c>
      <c r="F8" s="303"/>
      <c r="G8" s="304"/>
      <c r="H8" s="302">
        <f>IFERROR(VLOOKUP(H3,'2018 Report'!A3:H41,8,FALSE), "")</f>
        <v>87</v>
      </c>
      <c r="I8" s="303"/>
      <c r="J8" s="304"/>
      <c r="K8" s="302">
        <f>IFERROR(VLOOKUP(H3,'2018 Report'!A3:K41,11,FALSE), "")</f>
        <v>6</v>
      </c>
      <c r="L8" s="303"/>
      <c r="M8" s="304"/>
      <c r="N8" s="302">
        <f>IFERROR(VLOOKUP(H3,'2018 Report'!A3:N41,14,FALSE),"")</f>
        <v>6</v>
      </c>
      <c r="O8" s="303"/>
      <c r="P8" s="304"/>
      <c r="Q8" s="299">
        <f>IFERROR(VLOOKUP(H3,'2018 Report'!A3:R41,18,FALSE),"")</f>
        <v>6.4516129032258063E-2</v>
      </c>
      <c r="R8" s="300"/>
      <c r="S8" s="305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115" s="7" customFormat="1" x14ac:dyDescent="0.3">
      <c r="A9" s="20">
        <v>2019</v>
      </c>
      <c r="B9" s="302" t="str">
        <f>IFERROR(VLOOKUP(H3,#REF!,2,FALSE), "")</f>
        <v/>
      </c>
      <c r="C9" s="303"/>
      <c r="D9" s="304"/>
      <c r="E9" s="302" t="str">
        <f>IFERROR(VLOOKUP(H3,'[1]2019 Report'!A3:G41,5,FALSE), "")</f>
        <v/>
      </c>
      <c r="F9" s="303"/>
      <c r="G9" s="304"/>
      <c r="H9" s="302" t="str">
        <f>IFERROR(VLOOKUP(H3,#REF!,8,FALSE), "")</f>
        <v/>
      </c>
      <c r="I9" s="303"/>
      <c r="J9" s="304"/>
      <c r="K9" s="302" t="str">
        <f>IFERROR(VLOOKUP(H4,#REF!,11,FALSE), "")</f>
        <v/>
      </c>
      <c r="L9" s="303"/>
      <c r="M9" s="304"/>
      <c r="N9" s="302" t="str">
        <f>IFERROR(VLOOKUP(H3,#REF!,14,FALSE),"")</f>
        <v/>
      </c>
      <c r="O9" s="303"/>
      <c r="P9" s="304"/>
      <c r="Q9" s="299" t="str">
        <f>IFERROR(VLOOKUP(H3,#REF!,18,FALSE),"")</f>
        <v/>
      </c>
      <c r="R9" s="300"/>
      <c r="S9" s="305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</row>
    <row r="10" spans="1:115" s="17" customFormat="1" ht="15" thickBot="1" x14ac:dyDescent="0.35">
      <c r="A10" s="21" t="s">
        <v>45</v>
      </c>
      <c r="B10" s="293">
        <f>SUM(B5:B9)</f>
        <v>186</v>
      </c>
      <c r="C10" s="294"/>
      <c r="D10" s="295"/>
      <c r="E10" s="293">
        <f>SUM(E5:E9)</f>
        <v>4</v>
      </c>
      <c r="F10" s="294"/>
      <c r="G10" s="295"/>
      <c r="H10" s="293">
        <f>SUM(H5:H9)</f>
        <v>158</v>
      </c>
      <c r="I10" s="294"/>
      <c r="J10" s="295"/>
      <c r="K10" s="293">
        <f>SUM(K5:K9)</f>
        <v>197</v>
      </c>
      <c r="L10" s="294"/>
      <c r="M10" s="295"/>
      <c r="N10" s="293">
        <f>SUM(N5:N9)</f>
        <v>36</v>
      </c>
      <c r="O10" s="294"/>
      <c r="P10" s="295"/>
      <c r="Q10" s="293"/>
      <c r="R10" s="294"/>
      <c r="S10" s="297"/>
    </row>
    <row r="11" spans="1:115" s="17" customFormat="1" ht="15" thickTop="1" x14ac:dyDescent="0.3"/>
    <row r="12" spans="1:115" s="17" customFormat="1" x14ac:dyDescent="0.3"/>
    <row r="13" spans="1:115" s="17" customFormat="1" x14ac:dyDescent="0.3"/>
    <row r="14" spans="1:115" s="17" customFormat="1" x14ac:dyDescent="0.3"/>
    <row r="15" spans="1:115" s="17" customFormat="1" x14ac:dyDescent="0.3"/>
    <row r="16" spans="1:115" s="17" customFormat="1" x14ac:dyDescent="0.3"/>
    <row r="17" s="17" customFormat="1" x14ac:dyDescent="0.3"/>
    <row r="18" s="17" customFormat="1" x14ac:dyDescent="0.3"/>
    <row r="19" s="17" customFormat="1" x14ac:dyDescent="0.3"/>
    <row r="20" s="17" customFormat="1" x14ac:dyDescent="0.3"/>
    <row r="21" s="17" customFormat="1" x14ac:dyDescent="0.3"/>
    <row r="22" s="17" customFormat="1" x14ac:dyDescent="0.3"/>
    <row r="23" s="17" customFormat="1" x14ac:dyDescent="0.3"/>
    <row r="24" s="17" customFormat="1" x14ac:dyDescent="0.3"/>
    <row r="25" s="17" customFormat="1" x14ac:dyDescent="0.3"/>
    <row r="26" s="17" customFormat="1" x14ac:dyDescent="0.3"/>
    <row r="27" s="17" customFormat="1" x14ac:dyDescent="0.3"/>
    <row r="28" s="17" customFormat="1" x14ac:dyDescent="0.3"/>
    <row r="29" s="17" customFormat="1" x14ac:dyDescent="0.3"/>
    <row r="30" s="17" customFormat="1" x14ac:dyDescent="0.3"/>
    <row r="31" s="17" customFormat="1" x14ac:dyDescent="0.3"/>
    <row r="32" s="17" customFormat="1" x14ac:dyDescent="0.3"/>
    <row r="33" s="17" customFormat="1" x14ac:dyDescent="0.3"/>
    <row r="34" s="17" customFormat="1" x14ac:dyDescent="0.3"/>
    <row r="35" s="17" customFormat="1" x14ac:dyDescent="0.3"/>
    <row r="36" s="17" customFormat="1" x14ac:dyDescent="0.3"/>
    <row r="37" s="17" customFormat="1" x14ac:dyDescent="0.3"/>
    <row r="38" s="17" customFormat="1" x14ac:dyDescent="0.3"/>
    <row r="39" s="17" customFormat="1" x14ac:dyDescent="0.3"/>
    <row r="40" s="17" customFormat="1" x14ac:dyDescent="0.3"/>
    <row r="41" s="17" customFormat="1" x14ac:dyDescent="0.3"/>
    <row r="42" s="17" customFormat="1" x14ac:dyDescent="0.3"/>
    <row r="43" s="17" customFormat="1" x14ac:dyDescent="0.3"/>
    <row r="44" s="17" customFormat="1" x14ac:dyDescent="0.3"/>
    <row r="45" s="17" customFormat="1" x14ac:dyDescent="0.3"/>
    <row r="46" s="17" customFormat="1" x14ac:dyDescent="0.3"/>
    <row r="47" s="17" customFormat="1" x14ac:dyDescent="0.3"/>
    <row r="48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pans="1:16" s="17" customFormat="1" x14ac:dyDescent="0.3"/>
    <row r="114" spans="1:16" s="17" customFormat="1" x14ac:dyDescent="0.3"/>
    <row r="115" spans="1:16" s="17" customFormat="1" x14ac:dyDescent="0.3"/>
    <row r="116" spans="1:16" s="17" customFormat="1" x14ac:dyDescent="0.3"/>
    <row r="117" spans="1:16" s="17" customFormat="1" x14ac:dyDescent="0.3"/>
    <row r="118" spans="1:16" s="17" customFormat="1" x14ac:dyDescent="0.3"/>
    <row r="119" spans="1:16" s="17" customFormat="1" x14ac:dyDescent="0.3"/>
    <row r="120" spans="1:16" s="17" customFormat="1" x14ac:dyDescent="0.3"/>
    <row r="121" spans="1:16" s="17" customFormat="1" x14ac:dyDescent="0.3"/>
    <row r="122" spans="1:16" s="17" customFormat="1" x14ac:dyDescent="0.3"/>
    <row r="123" spans="1:16" s="17" customFormat="1" x14ac:dyDescent="0.3"/>
    <row r="124" spans="1:16" s="17" customFormat="1" x14ac:dyDescent="0.3">
      <c r="A124"/>
      <c r="B124"/>
      <c r="C124" s="9"/>
      <c r="D124" s="9"/>
      <c r="E124"/>
      <c r="F124" s="9"/>
      <c r="G124" s="9"/>
      <c r="H124"/>
      <c r="I124" s="9"/>
      <c r="J124" s="9"/>
      <c r="K124"/>
      <c r="L124" s="9"/>
      <c r="M124" s="9"/>
      <c r="N124"/>
      <c r="O124"/>
      <c r="P124" s="9"/>
    </row>
    <row r="125" spans="1:16" s="17" customFormat="1" x14ac:dyDescent="0.3">
      <c r="A125"/>
      <c r="B125"/>
      <c r="C125" s="9"/>
      <c r="D125" s="9"/>
      <c r="E125"/>
      <c r="F125" s="9"/>
      <c r="G125" s="9"/>
      <c r="H125"/>
      <c r="I125" s="9"/>
      <c r="J125" s="9"/>
      <c r="K125"/>
      <c r="L125" s="9"/>
      <c r="M125" s="9"/>
      <c r="N125"/>
      <c r="O125"/>
      <c r="P125" s="9"/>
    </row>
    <row r="126" spans="1:16" s="17" customFormat="1" x14ac:dyDescent="0.3">
      <c r="A126"/>
      <c r="B126"/>
      <c r="C126" s="9"/>
      <c r="D126" s="9"/>
      <c r="E126"/>
      <c r="F126" s="9"/>
      <c r="G126" s="9"/>
      <c r="H126"/>
      <c r="I126" s="9"/>
      <c r="J126" s="9"/>
      <c r="K126"/>
      <c r="L126" s="9"/>
      <c r="M126" s="9"/>
      <c r="N126"/>
      <c r="O126"/>
      <c r="P126" s="9"/>
    </row>
    <row r="127" spans="1:16" s="17" customFormat="1" x14ac:dyDescent="0.3">
      <c r="A127"/>
      <c r="B127"/>
      <c r="C127" s="9"/>
      <c r="D127" s="9"/>
      <c r="E127"/>
      <c r="F127" s="9"/>
      <c r="G127" s="9"/>
      <c r="H127"/>
      <c r="I127" s="9"/>
      <c r="J127" s="9"/>
      <c r="K127"/>
      <c r="L127" s="9"/>
      <c r="M127" s="9"/>
      <c r="N127"/>
      <c r="O127"/>
      <c r="P127" s="9"/>
    </row>
    <row r="128" spans="1:16" s="17" customFormat="1" x14ac:dyDescent="0.3">
      <c r="A128"/>
      <c r="B128"/>
      <c r="C128" s="9"/>
      <c r="D128" s="9"/>
      <c r="E128"/>
      <c r="F128" s="9"/>
      <c r="G128" s="9"/>
      <c r="H128"/>
      <c r="I128" s="9"/>
      <c r="J128" s="9"/>
      <c r="K128"/>
      <c r="L128" s="9"/>
      <c r="M128" s="9"/>
      <c r="N128"/>
      <c r="O128"/>
      <c r="P128" s="9"/>
    </row>
    <row r="129" spans="1:16" s="17" customFormat="1" x14ac:dyDescent="0.3">
      <c r="A129"/>
      <c r="B129"/>
      <c r="C129" s="9"/>
      <c r="D129" s="9"/>
      <c r="E129"/>
      <c r="F129" s="9"/>
      <c r="G129" s="9"/>
      <c r="H129"/>
      <c r="I129" s="9"/>
      <c r="J129" s="9"/>
      <c r="K129"/>
      <c r="L129" s="9"/>
      <c r="M129" s="9"/>
      <c r="N129"/>
      <c r="O129"/>
      <c r="P129" s="9"/>
    </row>
    <row r="130" spans="1:16" s="17" customFormat="1" x14ac:dyDescent="0.3">
      <c r="A130"/>
      <c r="B130"/>
      <c r="C130" s="9"/>
      <c r="D130" s="9"/>
      <c r="E130"/>
      <c r="F130" s="9"/>
      <c r="G130" s="9"/>
      <c r="H130"/>
      <c r="I130" s="9"/>
      <c r="J130" s="9"/>
      <c r="K130"/>
      <c r="L130" s="9"/>
      <c r="M130" s="9"/>
      <c r="N130"/>
      <c r="O130"/>
      <c r="P130" s="9"/>
    </row>
    <row r="131" spans="1:16" s="17" customFormat="1" x14ac:dyDescent="0.3">
      <c r="A131"/>
      <c r="B131"/>
      <c r="C131" s="9"/>
      <c r="D131" s="9"/>
      <c r="E131"/>
      <c r="F131" s="9"/>
      <c r="G131" s="9"/>
      <c r="H131"/>
      <c r="I131" s="9"/>
      <c r="J131" s="9"/>
      <c r="K131"/>
      <c r="L131" s="9"/>
      <c r="M131" s="9"/>
      <c r="N131"/>
      <c r="O131"/>
      <c r="P131" s="9"/>
    </row>
    <row r="132" spans="1:16" s="17" customFormat="1" x14ac:dyDescent="0.3">
      <c r="A132"/>
      <c r="B132"/>
      <c r="C132" s="9"/>
      <c r="D132" s="9"/>
      <c r="E132"/>
      <c r="F132" s="9"/>
      <c r="G132" s="9"/>
      <c r="H132"/>
      <c r="I132" s="9"/>
      <c r="J132" s="9"/>
      <c r="K132"/>
      <c r="L132" s="9"/>
      <c r="M132" s="9"/>
      <c r="N132"/>
      <c r="O132"/>
      <c r="P132" s="9"/>
    </row>
    <row r="133" spans="1:16" s="17" customFormat="1" x14ac:dyDescent="0.3">
      <c r="A133"/>
      <c r="B133"/>
      <c r="C133" s="9"/>
      <c r="D133" s="9"/>
      <c r="E133"/>
      <c r="F133" s="9"/>
      <c r="G133" s="9"/>
      <c r="H133"/>
      <c r="I133" s="9"/>
      <c r="J133" s="9"/>
      <c r="K133"/>
      <c r="L133" s="9"/>
      <c r="M133" s="9"/>
      <c r="N133"/>
      <c r="O133"/>
      <c r="P133" s="9"/>
    </row>
    <row r="134" spans="1:16" s="17" customFormat="1" x14ac:dyDescent="0.3">
      <c r="A134"/>
      <c r="B134"/>
      <c r="C134" s="9"/>
      <c r="D134" s="9"/>
      <c r="E134"/>
      <c r="F134" s="9"/>
      <c r="G134" s="9"/>
      <c r="H134"/>
      <c r="I134" s="9"/>
      <c r="J134" s="9"/>
      <c r="K134"/>
      <c r="L134" s="9"/>
      <c r="M134" s="9"/>
      <c r="N134"/>
      <c r="O134"/>
      <c r="P134" s="9"/>
    </row>
    <row r="135" spans="1:16" s="17" customFormat="1" x14ac:dyDescent="0.3">
      <c r="A135"/>
      <c r="B135"/>
      <c r="C135" s="9"/>
      <c r="D135" s="9"/>
      <c r="E135"/>
      <c r="F135" s="9"/>
      <c r="G135" s="9"/>
      <c r="H135"/>
      <c r="I135" s="9"/>
      <c r="J135" s="9"/>
      <c r="K135"/>
      <c r="L135" s="9"/>
      <c r="M135" s="9"/>
      <c r="N135"/>
      <c r="O135"/>
      <c r="P135" s="9"/>
    </row>
    <row r="136" spans="1:16" s="17" customFormat="1" x14ac:dyDescent="0.3">
      <c r="A136"/>
      <c r="B136"/>
      <c r="C136" s="9"/>
      <c r="D136" s="9"/>
      <c r="E136"/>
      <c r="F136" s="9"/>
      <c r="G136" s="9"/>
      <c r="H136"/>
      <c r="I136" s="9"/>
      <c r="J136" s="9"/>
      <c r="K136"/>
      <c r="L136" s="9"/>
      <c r="M136" s="9"/>
      <c r="N136"/>
      <c r="O136"/>
      <c r="P136" s="9"/>
    </row>
    <row r="137" spans="1:16" s="17" customFormat="1" x14ac:dyDescent="0.3">
      <c r="A137"/>
      <c r="B137"/>
      <c r="C137" s="9"/>
      <c r="D137" s="9"/>
      <c r="E137"/>
      <c r="F137" s="9"/>
      <c r="G137" s="9"/>
      <c r="H137"/>
      <c r="I137" s="9"/>
      <c r="J137" s="9"/>
      <c r="K137"/>
      <c r="L137" s="9"/>
      <c r="M137" s="9"/>
      <c r="N137"/>
      <c r="O137"/>
      <c r="P137" s="9"/>
    </row>
    <row r="138" spans="1:16" s="17" customFormat="1" x14ac:dyDescent="0.3">
      <c r="A138"/>
      <c r="B138"/>
      <c r="C138" s="9"/>
      <c r="D138" s="9"/>
      <c r="E138"/>
      <c r="F138" s="9"/>
      <c r="G138" s="9"/>
      <c r="H138"/>
      <c r="I138" s="9"/>
      <c r="J138" s="9"/>
      <c r="K138"/>
      <c r="L138" s="9"/>
      <c r="M138" s="9"/>
      <c r="N138"/>
      <c r="O138"/>
      <c r="P138" s="9"/>
    </row>
    <row r="139" spans="1:16" s="17" customFormat="1" x14ac:dyDescent="0.3">
      <c r="A139"/>
      <c r="B139"/>
      <c r="C139" s="9"/>
      <c r="D139" s="9"/>
      <c r="E139"/>
      <c r="F139" s="9"/>
      <c r="G139" s="9"/>
      <c r="H139"/>
      <c r="I139" s="9"/>
      <c r="J139" s="9"/>
      <c r="K139"/>
      <c r="L139" s="9"/>
      <c r="M139" s="9"/>
      <c r="N139"/>
      <c r="O139"/>
      <c r="P139" s="9"/>
    </row>
    <row r="140" spans="1:16" s="17" customFormat="1" x14ac:dyDescent="0.3">
      <c r="A140"/>
      <c r="B140"/>
      <c r="C140" s="9"/>
      <c r="D140" s="9"/>
      <c r="E140"/>
      <c r="F140" s="9"/>
      <c r="G140" s="9"/>
      <c r="H140"/>
      <c r="I140" s="9"/>
      <c r="J140" s="9"/>
      <c r="K140"/>
      <c r="L140" s="9"/>
      <c r="M140" s="9"/>
      <c r="N140"/>
      <c r="O140"/>
      <c r="P140" s="9"/>
    </row>
    <row r="141" spans="1:16" s="17" customFormat="1" x14ac:dyDescent="0.3">
      <c r="A141"/>
      <c r="B141"/>
      <c r="C141" s="9"/>
      <c r="D141" s="9"/>
      <c r="E141"/>
      <c r="F141" s="9"/>
      <c r="G141" s="9"/>
      <c r="H141"/>
      <c r="I141" s="9"/>
      <c r="J141" s="9"/>
      <c r="K141"/>
      <c r="L141" s="9"/>
      <c r="M141" s="9"/>
      <c r="N141"/>
      <c r="O141"/>
      <c r="P141" s="9"/>
    </row>
    <row r="142" spans="1:16" s="17" customFormat="1" x14ac:dyDescent="0.3">
      <c r="A142"/>
      <c r="B142"/>
      <c r="C142" s="9"/>
      <c r="D142" s="9"/>
      <c r="E142"/>
      <c r="F142" s="9"/>
      <c r="G142" s="9"/>
      <c r="H142"/>
      <c r="I142" s="9"/>
      <c r="J142" s="9"/>
      <c r="K142"/>
      <c r="L142" s="9"/>
      <c r="M142" s="9"/>
      <c r="N142"/>
      <c r="O142"/>
      <c r="P142" s="9"/>
    </row>
    <row r="143" spans="1:16" s="17" customFormat="1" x14ac:dyDescent="0.3">
      <c r="A143"/>
      <c r="B143"/>
      <c r="C143" s="9"/>
      <c r="D143" s="9"/>
      <c r="E143"/>
      <c r="F143" s="9"/>
      <c r="G143" s="9"/>
      <c r="H143"/>
      <c r="I143" s="9"/>
      <c r="J143" s="9"/>
      <c r="K143"/>
      <c r="L143" s="9"/>
      <c r="M143" s="9"/>
      <c r="N143"/>
      <c r="O143"/>
      <c r="P143" s="9"/>
    </row>
    <row r="144" spans="1:16" s="17" customFormat="1" x14ac:dyDescent="0.3">
      <c r="A144"/>
      <c r="B144"/>
      <c r="C144" s="9"/>
      <c r="D144" s="9"/>
      <c r="E144"/>
      <c r="F144" s="9"/>
      <c r="G144" s="9"/>
      <c r="H144"/>
      <c r="I144" s="9"/>
      <c r="J144" s="9"/>
      <c r="K144"/>
      <c r="L144" s="9"/>
      <c r="M144" s="9"/>
      <c r="N144"/>
      <c r="O144"/>
      <c r="P144" s="9"/>
    </row>
    <row r="145" spans="1:16" s="17" customFormat="1" x14ac:dyDescent="0.3">
      <c r="A145"/>
      <c r="B145"/>
      <c r="C145" s="9"/>
      <c r="D145" s="9"/>
      <c r="E145"/>
      <c r="F145" s="9"/>
      <c r="G145" s="9"/>
      <c r="H145"/>
      <c r="I145" s="9"/>
      <c r="J145" s="9"/>
      <c r="K145"/>
      <c r="L145" s="9"/>
      <c r="M145" s="9"/>
      <c r="N145"/>
      <c r="O145"/>
      <c r="P145" s="9"/>
    </row>
    <row r="146" spans="1:16" s="17" customFormat="1" x14ac:dyDescent="0.3">
      <c r="A146"/>
      <c r="B146"/>
      <c r="C146" s="9"/>
      <c r="D146" s="9"/>
      <c r="E146"/>
      <c r="F146" s="9"/>
      <c r="G146" s="9"/>
      <c r="H146"/>
      <c r="I146" s="9"/>
      <c r="J146" s="9"/>
      <c r="K146"/>
      <c r="L146" s="9"/>
      <c r="M146" s="9"/>
      <c r="N146"/>
      <c r="O146"/>
      <c r="P146" s="9"/>
    </row>
    <row r="147" spans="1:16" s="17" customFormat="1" x14ac:dyDescent="0.3">
      <c r="A147"/>
      <c r="B147"/>
      <c r="C147" s="9"/>
      <c r="D147" s="9"/>
      <c r="E147"/>
      <c r="F147" s="9"/>
      <c r="G147" s="9"/>
      <c r="H147"/>
      <c r="I147" s="9"/>
      <c r="J147" s="9"/>
      <c r="K147"/>
      <c r="L147" s="9"/>
      <c r="M147" s="9"/>
      <c r="N147"/>
      <c r="O147"/>
      <c r="P147" s="9"/>
    </row>
    <row r="148" spans="1:16" s="17" customFormat="1" x14ac:dyDescent="0.3">
      <c r="A148"/>
      <c r="B148"/>
      <c r="C148" s="9"/>
      <c r="D148" s="9"/>
      <c r="E148"/>
      <c r="F148" s="9"/>
      <c r="G148" s="9"/>
      <c r="H148"/>
      <c r="I148" s="9"/>
      <c r="J148" s="9"/>
      <c r="K148"/>
      <c r="L148" s="9"/>
      <c r="M148" s="9"/>
      <c r="N148"/>
      <c r="O148"/>
      <c r="P148" s="9"/>
    </row>
    <row r="149" spans="1:16" s="17" customFormat="1" x14ac:dyDescent="0.3">
      <c r="A149"/>
      <c r="B149"/>
      <c r="C149" s="9"/>
      <c r="D149" s="9"/>
      <c r="E149"/>
      <c r="F149" s="9"/>
      <c r="G149" s="9"/>
      <c r="H149"/>
      <c r="I149" s="9"/>
      <c r="J149" s="9"/>
      <c r="K149"/>
      <c r="L149" s="9"/>
      <c r="M149" s="9"/>
      <c r="N149"/>
      <c r="O149"/>
      <c r="P149" s="9"/>
    </row>
    <row r="150" spans="1:16" s="17" customFormat="1" x14ac:dyDescent="0.3">
      <c r="A150"/>
      <c r="B150"/>
      <c r="C150" s="9"/>
      <c r="D150" s="9"/>
      <c r="E150"/>
      <c r="F150" s="9"/>
      <c r="G150" s="9"/>
      <c r="H150"/>
      <c r="I150" s="9"/>
      <c r="J150" s="9"/>
      <c r="K150"/>
      <c r="L150" s="9"/>
      <c r="M150" s="9"/>
      <c r="N150"/>
      <c r="O150"/>
      <c r="P150" s="9"/>
    </row>
    <row r="151" spans="1:16" s="17" customFormat="1" x14ac:dyDescent="0.3">
      <c r="A151"/>
      <c r="B151"/>
      <c r="C151" s="9"/>
      <c r="D151" s="9"/>
      <c r="E151"/>
      <c r="F151" s="9"/>
      <c r="G151" s="9"/>
      <c r="H151"/>
      <c r="I151" s="9"/>
      <c r="J151" s="9"/>
      <c r="K151"/>
      <c r="L151" s="9"/>
      <c r="M151" s="9"/>
      <c r="N151"/>
      <c r="O151"/>
      <c r="P151" s="9"/>
    </row>
    <row r="152" spans="1:16" s="17" customFormat="1" x14ac:dyDescent="0.3">
      <c r="A152"/>
      <c r="B152"/>
      <c r="C152" s="9"/>
      <c r="D152" s="9"/>
      <c r="E152"/>
      <c r="F152" s="9"/>
      <c r="G152" s="9"/>
      <c r="H152"/>
      <c r="I152" s="9"/>
      <c r="J152" s="9"/>
      <c r="K152"/>
      <c r="L152" s="9"/>
      <c r="M152" s="9"/>
      <c r="N152"/>
      <c r="O152"/>
      <c r="P152" s="9"/>
    </row>
    <row r="153" spans="1:16" s="17" customFormat="1" x14ac:dyDescent="0.3">
      <c r="A153"/>
      <c r="B153"/>
      <c r="C153" s="9"/>
      <c r="D153" s="9"/>
      <c r="E153"/>
      <c r="F153" s="9"/>
      <c r="G153" s="9"/>
      <c r="H153"/>
      <c r="I153" s="9"/>
      <c r="J153" s="9"/>
      <c r="K153"/>
      <c r="L153" s="9"/>
      <c r="M153" s="9"/>
      <c r="N153"/>
      <c r="O153"/>
      <c r="P153" s="9"/>
    </row>
    <row r="154" spans="1:16" s="17" customFormat="1" x14ac:dyDescent="0.3">
      <c r="A154"/>
      <c r="B154"/>
      <c r="C154" s="9"/>
      <c r="D154" s="9"/>
      <c r="E154"/>
      <c r="F154" s="9"/>
      <c r="G154" s="9"/>
      <c r="H154"/>
      <c r="I154" s="9"/>
      <c r="J154" s="9"/>
      <c r="K154"/>
      <c r="L154" s="9"/>
      <c r="M154" s="9"/>
      <c r="N154"/>
      <c r="O154"/>
      <c r="P154" s="9"/>
    </row>
    <row r="155" spans="1:16" s="17" customFormat="1" x14ac:dyDescent="0.3">
      <c r="A155"/>
      <c r="B155"/>
      <c r="C155" s="9"/>
      <c r="D155" s="9"/>
      <c r="E155"/>
      <c r="F155" s="9"/>
      <c r="G155" s="9"/>
      <c r="H155"/>
      <c r="I155" s="9"/>
      <c r="J155" s="9"/>
      <c r="K155"/>
      <c r="L155" s="9"/>
      <c r="M155" s="9"/>
      <c r="N155"/>
      <c r="O155"/>
      <c r="P155" s="9"/>
    </row>
    <row r="156" spans="1:16" s="17" customFormat="1" x14ac:dyDescent="0.3">
      <c r="A156"/>
      <c r="B156"/>
      <c r="C156" s="9"/>
      <c r="D156" s="9"/>
      <c r="E156"/>
      <c r="F156" s="9"/>
      <c r="G156" s="9"/>
      <c r="H156"/>
      <c r="I156" s="9"/>
      <c r="J156" s="9"/>
      <c r="K156"/>
      <c r="L156" s="9"/>
      <c r="M156" s="9"/>
      <c r="N156"/>
      <c r="O156"/>
      <c r="P156" s="9"/>
    </row>
    <row r="157" spans="1:16" s="17" customFormat="1" x14ac:dyDescent="0.3">
      <c r="A157"/>
      <c r="B157"/>
      <c r="C157" s="9"/>
      <c r="D157" s="9"/>
      <c r="E157"/>
      <c r="F157" s="9"/>
      <c r="G157" s="9"/>
      <c r="H157"/>
      <c r="I157" s="9"/>
      <c r="J157" s="9"/>
      <c r="K157"/>
      <c r="L157" s="9"/>
      <c r="M157" s="9"/>
      <c r="N157"/>
      <c r="O157"/>
      <c r="P157" s="9"/>
    </row>
    <row r="158" spans="1:16" s="17" customFormat="1" x14ac:dyDescent="0.3">
      <c r="A158"/>
      <c r="B158"/>
      <c r="C158" s="9"/>
      <c r="D158" s="9"/>
      <c r="E158"/>
      <c r="F158" s="9"/>
      <c r="G158" s="9"/>
      <c r="H158"/>
      <c r="I158" s="9"/>
      <c r="J158" s="9"/>
      <c r="K158"/>
      <c r="L158" s="9"/>
      <c r="M158" s="9"/>
      <c r="N158"/>
      <c r="O158"/>
      <c r="P158" s="9"/>
    </row>
  </sheetData>
  <mergeCells count="45">
    <mergeCell ref="Q10:S10"/>
    <mergeCell ref="B9:D9"/>
    <mergeCell ref="E9:G9"/>
    <mergeCell ref="H9:J9"/>
    <mergeCell ref="K9:M9"/>
    <mergeCell ref="N9:P9"/>
    <mergeCell ref="Q9:S9"/>
    <mergeCell ref="B10:D10"/>
    <mergeCell ref="E10:G10"/>
    <mergeCell ref="H10:J10"/>
    <mergeCell ref="K10:M10"/>
    <mergeCell ref="N10:P10"/>
    <mergeCell ref="Q8:S8"/>
    <mergeCell ref="B7:D7"/>
    <mergeCell ref="E7:G7"/>
    <mergeCell ref="H7:J7"/>
    <mergeCell ref="K7:M7"/>
    <mergeCell ref="N7:P7"/>
    <mergeCell ref="Q7:S7"/>
    <mergeCell ref="B8:D8"/>
    <mergeCell ref="E8:G8"/>
    <mergeCell ref="H8:J8"/>
    <mergeCell ref="K8:M8"/>
    <mergeCell ref="N8:P8"/>
    <mergeCell ref="Q6:S6"/>
    <mergeCell ref="B5:D5"/>
    <mergeCell ref="E5:G5"/>
    <mergeCell ref="H5:J5"/>
    <mergeCell ref="K5:M5"/>
    <mergeCell ref="N5:P5"/>
    <mergeCell ref="Q5:S5"/>
    <mergeCell ref="B6:D6"/>
    <mergeCell ref="E6:G6"/>
    <mergeCell ref="H6:J6"/>
    <mergeCell ref="K6:M6"/>
    <mergeCell ref="N6:P6"/>
    <mergeCell ref="N4:P4"/>
    <mergeCell ref="Q4:S4"/>
    <mergeCell ref="Q3:S3"/>
    <mergeCell ref="B3:F3"/>
    <mergeCell ref="H3:M3"/>
    <mergeCell ref="B4:D4"/>
    <mergeCell ref="E4:G4"/>
    <mergeCell ref="H4:J4"/>
    <mergeCell ref="K4:M4"/>
  </mergeCells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'2018 Report'!$A$3:$A$41</xm:f>
          </x14:formula1>
          <xm:sqref>H3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DA168"/>
  <sheetViews>
    <sheetView zoomScale="110" zoomScaleNormal="110" workbookViewId="0">
      <selection activeCell="D4" sqref="D4:E4"/>
    </sheetView>
  </sheetViews>
  <sheetFormatPr defaultRowHeight="14.4" x14ac:dyDescent="0.3"/>
  <cols>
    <col min="1" max="1" width="1.88671875" customWidth="1"/>
    <col min="2" max="2" width="11.6640625" customWidth="1"/>
    <col min="3" max="3" width="13.21875" customWidth="1"/>
    <col min="4" max="4" width="13.109375" customWidth="1"/>
    <col min="5" max="5" width="12.88671875" customWidth="1"/>
    <col min="6" max="6" width="13.109375" customWidth="1"/>
    <col min="7" max="7" width="11.33203125" customWidth="1"/>
    <col min="8" max="8" width="11.33203125" style="17" customWidth="1"/>
    <col min="9" max="9" width="10.6640625" style="17" customWidth="1"/>
    <col min="10" max="104" width="9" style="17"/>
  </cols>
  <sheetData>
    <row r="1" spans="1:105" s="17" customFormat="1" ht="21.75" customHeight="1" x14ac:dyDescent="0.3">
      <c r="B1" s="335" t="s">
        <v>92</v>
      </c>
      <c r="C1" s="336"/>
      <c r="D1" s="336"/>
      <c r="E1" s="336"/>
      <c r="F1" s="336"/>
      <c r="G1" s="336"/>
      <c r="H1" s="336"/>
    </row>
    <row r="2" spans="1:105" s="17" customFormat="1" x14ac:dyDescent="0.3">
      <c r="B2" s="336"/>
      <c r="C2" s="336"/>
      <c r="D2" s="336"/>
      <c r="E2" s="336"/>
      <c r="F2" s="336"/>
      <c r="G2" s="336"/>
      <c r="H2" s="336"/>
    </row>
    <row r="3" spans="1:105" s="17" customFormat="1" ht="15" thickBot="1" x14ac:dyDescent="0.35">
      <c r="B3" s="169"/>
      <c r="C3" s="169"/>
      <c r="D3" s="336"/>
      <c r="E3" s="336"/>
      <c r="F3" s="336"/>
      <c r="G3" s="169"/>
      <c r="H3" s="169"/>
    </row>
    <row r="4" spans="1:105" s="17" customFormat="1" ht="35.25" customHeight="1" thickBot="1" x14ac:dyDescent="0.35">
      <c r="B4" s="332" t="s">
        <v>86</v>
      </c>
      <c r="C4" s="333"/>
      <c r="D4" s="334" t="s">
        <v>23</v>
      </c>
      <c r="E4" s="334"/>
      <c r="F4" s="180" t="s">
        <v>91</v>
      </c>
      <c r="G4" s="340" t="s">
        <v>1</v>
      </c>
      <c r="H4" s="340"/>
      <c r="I4" s="341"/>
    </row>
    <row r="5" spans="1:105" s="15" customFormat="1" ht="57" customHeight="1" x14ac:dyDescent="0.3">
      <c r="A5" s="17"/>
      <c r="B5" s="181" t="s">
        <v>85</v>
      </c>
      <c r="C5" s="182" t="s">
        <v>1</v>
      </c>
      <c r="D5" s="182" t="s">
        <v>2</v>
      </c>
      <c r="E5" s="182" t="s">
        <v>3</v>
      </c>
      <c r="F5" s="182" t="s">
        <v>56</v>
      </c>
      <c r="G5" s="182" t="s">
        <v>4</v>
      </c>
      <c r="H5" s="182" t="s">
        <v>98</v>
      </c>
      <c r="I5" s="183" t="s">
        <v>90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6" spans="1:105" x14ac:dyDescent="0.3">
      <c r="A6" s="17"/>
      <c r="B6" s="184">
        <v>2015</v>
      </c>
      <c r="C6" s="168">
        <f>IFERROR(VLOOKUP($D$4,'2015 Report'!$A$3:$C$41,2,FALSE),"")</f>
        <v>77</v>
      </c>
      <c r="D6" s="168">
        <f>IFERROR(VLOOKUP($D$4,'2015 Report'!$A$3:$E$41,4,FALSE),"")</f>
        <v>6</v>
      </c>
      <c r="E6" s="168">
        <f>IFERROR(VLOOKUP(D4,'2015 Report'!A3:H41,6,FALSE),"")</f>
        <v>47</v>
      </c>
      <c r="F6" s="167">
        <f>IFERROR(VLOOKUP(D4,'2015 Report'!A3:K41,8,FALSE),"")</f>
        <v>13</v>
      </c>
      <c r="G6" s="168">
        <f>IFERROR(VLOOKUP(D4,'2015 Report'!A3:K41,10,FALSE),"")</f>
        <v>25</v>
      </c>
      <c r="H6" s="168" t="str">
        <f>IFERROR(VLOOKUP(D4,'2015 Report'!A3:P41,17,FALSE),"No Data")</f>
        <v>No Data</v>
      </c>
      <c r="I6" s="185">
        <f>IFERROR(VLOOKUP(D4,'2015 Report'!A3:M41,13,FALSE),"")</f>
        <v>0.38961038961038963</v>
      </c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1:105" s="15" customFormat="1" x14ac:dyDescent="0.3">
      <c r="A7" s="17"/>
      <c r="B7" s="184">
        <v>2016</v>
      </c>
      <c r="C7" s="168">
        <f>IFERROR(VLOOKUP(D4,'2016 Report'!A3:C41,2,FALSE),"")</f>
        <v>22</v>
      </c>
      <c r="D7" s="168">
        <f>IFERROR(VLOOKUP(D4,'2016 Report'!A3:E41,4,FALSE),"")</f>
        <v>189</v>
      </c>
      <c r="E7" s="168">
        <f>IFERROR(VLOOKUP(D4,'2016 Report'!A3:F41,6,FALSE),"")</f>
        <v>21</v>
      </c>
      <c r="F7" s="167">
        <f>IFERROR(VLOOKUP(D4,'2016 Report'!A3:K41,8,FALSE),"")</f>
        <v>14</v>
      </c>
      <c r="G7" s="168" t="str">
        <f>IFERROR(VLOOKUP(D4,'2016 Report'!A3:K41,10,FALSE),"")</f>
        <v>N/A</v>
      </c>
      <c r="H7" s="168" t="str">
        <f>IFERROR(VLOOKUP(D4,'2016 Report'!A3:P41,17,FALSE),"No Data")</f>
        <v>No Data</v>
      </c>
      <c r="I7" s="185">
        <f>IFERROR(VLOOKUP(D4,'2016 Report'!A3:M41,13,FALSE),"")</f>
        <v>4.5454545454545456E-2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</row>
    <row r="8" spans="1:105" x14ac:dyDescent="0.3">
      <c r="A8" s="17"/>
      <c r="B8" s="184">
        <v>2017</v>
      </c>
      <c r="C8" s="168">
        <f>IFERROR(VLOOKUP(D4,'2017 Report'!A3:C41,2,FALSE),"")</f>
        <v>72</v>
      </c>
      <c r="D8" s="167">
        <f>IFERROR(VLOOKUP(D4,'2017 Report'!A3:E41,4,FALSE),"")</f>
        <v>8</v>
      </c>
      <c r="E8" s="167">
        <f>IFERROR(VLOOKUP(D4,'2017 Report'!A3:F41,6,FALSE),"")</f>
        <v>42</v>
      </c>
      <c r="F8" s="167">
        <f>IFERROR(VLOOKUP(D4,'2017 Report'!A3:K41,8,FALSE),"")</f>
        <v>27</v>
      </c>
      <c r="G8" s="167">
        <f>IFERROR(VLOOKUP(D4,'2017 Report'!A3:K41,10,FALSE),"")</f>
        <v>12</v>
      </c>
      <c r="H8" s="168" t="str">
        <f>IFERROR(VLOOKUP(D4,'2017 Report'!A3:P41,17,FALSE),"No Data")</f>
        <v>No Data</v>
      </c>
      <c r="I8" s="185">
        <f>IFERROR(VLOOKUP(D4,'2017 Report'!A3:M41,13,FALSE),"")</f>
        <v>0.41666666666666669</v>
      </c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5" s="15" customFormat="1" x14ac:dyDescent="0.3">
      <c r="A9" s="17"/>
      <c r="B9" s="184">
        <v>2018</v>
      </c>
      <c r="C9" s="168">
        <f>IFERROR(VLOOKUP(D4,'2018 Report'!A3:C41,2,FALSE),"")</f>
        <v>172</v>
      </c>
      <c r="D9" s="167">
        <f>IFERROR(VLOOKUP(D4,'2018 Report'!A3:G41,5,FALSE), "")</f>
        <v>14</v>
      </c>
      <c r="E9" s="167">
        <f>IFERROR(VLOOKUP(D4,'2018 Report'!A3:H41,8,FALSE), "")</f>
        <v>148</v>
      </c>
      <c r="F9" s="167">
        <f>IFERROR(VLOOKUP(D4,'2018 Report'!A3:K41,11,FALSE), "")</f>
        <v>19</v>
      </c>
      <c r="G9" s="167">
        <f>IFERROR(VLOOKUP(D4,'2018 Report'!A3:N41,14,FALSE),"")</f>
        <v>23</v>
      </c>
      <c r="H9" s="168" t="str">
        <f>IFERROR(VLOOKUP(D4,'2018 Report'!A3:P41,17,FALSE),"No Data")</f>
        <v>No Data</v>
      </c>
      <c r="I9" s="185">
        <f>IFERROR(VLOOKUP(D4,'2018 Report'!A3:R41,18,FALSE),"")</f>
        <v>0.13953488372093023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</row>
    <row r="10" spans="1:105" s="7" customFormat="1" x14ac:dyDescent="0.3">
      <c r="A10" s="18"/>
      <c r="B10" s="184">
        <v>2019</v>
      </c>
      <c r="C10" s="168">
        <f>IFERROR(VLOOKUP(D4,'2019 Report '!A3:D41,2,FALSE),"")</f>
        <v>298</v>
      </c>
      <c r="D10" s="167">
        <f>IFERROR(VLOOKUP($D$4,'2019 Report '!$A$3:$G$41,5,FALSE),"")</f>
        <v>0</v>
      </c>
      <c r="E10" s="168">
        <f>IFERROR(VLOOKUP($D$4,'2019 Report '!$A$3:$H$41,8,FALSE),"")</f>
        <v>183</v>
      </c>
      <c r="F10" s="168">
        <f>IFERROR(VLOOKUP($D$4,'2019 Report '!$A$3:$K$41,11,FALSE),"")</f>
        <v>10</v>
      </c>
      <c r="G10" s="168">
        <f>IFERROR(VLOOKUP($D$4,'2019 Report '!$A$3:$N$41,14,FALSE),"")</f>
        <v>6</v>
      </c>
      <c r="H10" s="168">
        <f>IFERROR(VLOOKUP($D$4,'2019 Report '!$A$3:$Q$41,17,FALSE),"")</f>
        <v>48</v>
      </c>
      <c r="I10" s="185">
        <f>IFERROR(VLOOKUP(D4,'2019 Report '!$A$3:$S$41,19,FALSE),"")</f>
        <v>0.38590604026845637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1" spans="1:105" s="7" customFormat="1" x14ac:dyDescent="0.3">
      <c r="A11" s="18"/>
      <c r="B11" s="198">
        <v>2020</v>
      </c>
      <c r="C11" s="205">
        <f>IFERROR(VLOOKUP(D4,'2020 Report'!$A$3:$C$41,2,FALSE),"")</f>
        <v>322</v>
      </c>
      <c r="D11" s="176">
        <f>IFERROR(VLOOKUP($D$4,'2020 Report'!$A$3:$E$41,5,FALSE),"")</f>
        <v>0</v>
      </c>
      <c r="E11" s="205">
        <f>IFERROR(VLOOKUP($D$4,'2020 Report'!$A$3:$H$41,8,FALSE),"")</f>
        <v>191</v>
      </c>
      <c r="F11" s="205">
        <f>IFERROR(VLOOKUP($D$4,'2020 Report'!$A$3:$K$41,11,FALSE),"")</f>
        <v>3</v>
      </c>
      <c r="G11" s="205">
        <f>IFERROR(VLOOKUP($D$4,'2020 Report'!$A$3:$N$41,14,FALSE),"")</f>
        <v>54</v>
      </c>
      <c r="H11" s="205">
        <f>IFERROR(VLOOKUP($D$4,'2020 Report'!$A$3:$Q$41,17,FALSE),"")</f>
        <v>67</v>
      </c>
      <c r="I11" s="185">
        <f>IFERROR(VLOOKUP($D$4,'2020 Report'!$A$3:$S$41,19,FALSE),"")</f>
        <v>0.40683229813664595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</row>
    <row r="12" spans="1:105" s="7" customFormat="1" x14ac:dyDescent="0.3">
      <c r="A12" s="18"/>
      <c r="B12" s="198">
        <v>2021</v>
      </c>
      <c r="C12" s="205">
        <f>IFERROR(VLOOKUP($D$4,'2021 Report'!$A$3:$C$41,2,FALSE),"")</f>
        <v>325</v>
      </c>
      <c r="D12" s="211">
        <f>IFERROR(VLOOKUP($D$4,'2021 Report'!$A$3:$E$41,5,FALSE),"")</f>
        <v>0</v>
      </c>
      <c r="E12" s="205">
        <f>IFERROR(VLOOKUP($D$4,'2021 Report'!$A$3:$H$41,8,FALSE),"")</f>
        <v>202</v>
      </c>
      <c r="F12" s="205">
        <f>IFERROR(VLOOKUP($D$4,'2021 Report'!$A$3:$K$41,11,FALSE),"")</f>
        <v>11</v>
      </c>
      <c r="G12" s="205">
        <f>IFERROR(VLOOKUP($D$4,'2021 Report'!$A$3:$N$41,14,FALSE),"")</f>
        <v>52</v>
      </c>
      <c r="H12" s="205">
        <f>IFERROR(VLOOKUP($D$4,'2021 Report'!$A$3:$Q$41,17,FALSE),"")</f>
        <v>49</v>
      </c>
      <c r="I12" s="185">
        <f>IFERROR(VLOOKUP($D$4,'2021 Report'!$A$3:$S$41,19,FALSE),"")</f>
        <v>0.37846153846153846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05" s="7" customFormat="1" x14ac:dyDescent="0.3">
      <c r="A13" s="18"/>
      <c r="B13" s="198">
        <v>2022</v>
      </c>
      <c r="C13" s="205">
        <f>IFERROR(VLOOKUP($D$4,'2022 Report'!$A$3:$C$41,2,FALSE),"")</f>
        <v>0</v>
      </c>
      <c r="D13" s="211">
        <f>IFERROR(VLOOKUP($D$4,'2022 Report'!$A$3:$E$41,5,FALSE),"")</f>
        <v>975</v>
      </c>
      <c r="E13" s="205">
        <f>IFERROR(VLOOKUP($D$4,'2022 Report'!$A$3:$H$41,8,FALSE),"")</f>
        <v>0</v>
      </c>
      <c r="F13" s="205">
        <f>IFERROR(VLOOKUP($D$4,'2022 Report'!$A$3:$K$41,11,FALSE),"")</f>
        <v>4</v>
      </c>
      <c r="G13" s="205">
        <f>IFERROR(VLOOKUP($D$4,'2022 Report'!$A$3:$N$41,14,FALSE),"")</f>
        <v>2</v>
      </c>
      <c r="H13" s="205">
        <f>IFERROR(VLOOKUP($D$4,'2022 Report'!$A$3:$Q$41,17,FALSE),"")</f>
        <v>2</v>
      </c>
      <c r="I13" s="185" t="str">
        <f>IFERROR(VLOOKUP($D$4,'2022 Report'!$A$3:$S$41,19,FALSE),"")</f>
        <v>No Appeals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7" customFormat="1" ht="15" thickBot="1" x14ac:dyDescent="0.35">
      <c r="B14" s="186" t="s">
        <v>45</v>
      </c>
      <c r="C14" s="187">
        <f>SUM(C6:C12)</f>
        <v>1288</v>
      </c>
      <c r="D14" s="187">
        <f>SUM(D5:D9)</f>
        <v>217</v>
      </c>
      <c r="E14" s="187">
        <f>SUM(E5:E9)</f>
        <v>258</v>
      </c>
      <c r="F14" s="188">
        <f>SUM(F5:F9)</f>
        <v>73</v>
      </c>
      <c r="G14" s="187">
        <f>SUM(G5:G9)</f>
        <v>60</v>
      </c>
      <c r="H14" s="189">
        <f>SUM(H6:H10)</f>
        <v>48</v>
      </c>
      <c r="I14" s="190"/>
    </row>
    <row r="15" spans="1:105" s="17" customFormat="1" x14ac:dyDescent="0.3">
      <c r="B15" s="150"/>
      <c r="C15" s="158"/>
      <c r="D15" s="158"/>
      <c r="E15" s="158"/>
      <c r="F15" s="158"/>
      <c r="G15" s="158"/>
      <c r="H15" s="158"/>
    </row>
    <row r="16" spans="1:105" s="151" customFormat="1" x14ac:dyDescent="0.3">
      <c r="B16" s="150" t="str">
        <f>D4&amp;" County Year over Year Comparison of Petitions " &amp;C17</f>
        <v>Lewis County Year over Year Comparison of Petitions Heard by the board</v>
      </c>
      <c r="C16" s="158"/>
      <c r="D16" s="158"/>
      <c r="E16" s="158"/>
      <c r="F16" s="158"/>
      <c r="G16" s="158"/>
      <c r="H16" s="158"/>
    </row>
    <row r="17" spans="2:8" s="151" customFormat="1" ht="30" customHeight="1" x14ac:dyDescent="0.3">
      <c r="B17" s="18"/>
      <c r="C17" s="161" t="str">
        <f>G4</f>
        <v>Heard by the board</v>
      </c>
      <c r="D17" s="157" t="s">
        <v>93</v>
      </c>
      <c r="E17" s="18"/>
      <c r="F17" s="18"/>
      <c r="G17" s="18"/>
      <c r="H17" s="18"/>
    </row>
    <row r="18" spans="2:8" s="151" customFormat="1" x14ac:dyDescent="0.3">
      <c r="B18" s="18">
        <f>B6</f>
        <v>2015</v>
      </c>
      <c r="C18" s="152">
        <f t="shared" ref="C18:C24" si="0">INDEX($C$6:$I$12, MATCH(B18,$B$6:$B$12,0),MATCH($C$17,$C$5:$I$5,0))</f>
        <v>77</v>
      </c>
      <c r="D18" s="155">
        <f>INDEX('2015 Report'!B43:K43, MATCH(C17,'2015 Report'!B1:K1,0))</f>
        <v>205.58974358974359</v>
      </c>
      <c r="E18" s="18"/>
      <c r="F18" s="18"/>
      <c r="G18" s="18"/>
      <c r="H18" s="18"/>
    </row>
    <row r="19" spans="2:8" s="151" customFormat="1" x14ac:dyDescent="0.3">
      <c r="B19" s="18">
        <f>B7</f>
        <v>2016</v>
      </c>
      <c r="C19" s="152">
        <f t="shared" si="0"/>
        <v>22</v>
      </c>
      <c r="D19" s="155">
        <f>INDEX('2016 Report'!B43:K43, MATCH(C17,'2016 Report'!B1:K1,0))</f>
        <v>93.384615384615387</v>
      </c>
      <c r="E19" s="18"/>
      <c r="F19" s="18"/>
      <c r="G19" s="18"/>
      <c r="H19" s="18"/>
    </row>
    <row r="20" spans="2:8" s="151" customFormat="1" x14ac:dyDescent="0.3">
      <c r="B20" s="18">
        <f>B8</f>
        <v>2017</v>
      </c>
      <c r="C20" s="152">
        <f t="shared" si="0"/>
        <v>72</v>
      </c>
      <c r="D20" s="155">
        <f>INDEX('2017 Report'!B43:K43, MATCH(C17,'2017 Report'!B1:K1,0))</f>
        <v>169.10256410256412</v>
      </c>
      <c r="E20" s="18"/>
      <c r="F20" s="18"/>
      <c r="G20" s="18"/>
      <c r="H20" s="18"/>
    </row>
    <row r="21" spans="2:8" s="151" customFormat="1" x14ac:dyDescent="0.3">
      <c r="B21" s="18">
        <f>B9</f>
        <v>2018</v>
      </c>
      <c r="C21" s="152">
        <f t="shared" si="0"/>
        <v>172</v>
      </c>
      <c r="D21" s="155">
        <f>INDEX('2018 Report'!B43:P43,MATCH(C17,'2018 Report'!B1:N1,0))</f>
        <v>197.61538461538461</v>
      </c>
      <c r="E21" s="18"/>
      <c r="F21" s="18"/>
      <c r="G21" s="18"/>
      <c r="H21" s="18"/>
    </row>
    <row r="22" spans="2:8" s="151" customFormat="1" x14ac:dyDescent="0.3">
      <c r="B22" s="18">
        <f>B10</f>
        <v>2019</v>
      </c>
      <c r="C22" s="152">
        <f t="shared" si="0"/>
        <v>298</v>
      </c>
      <c r="D22" s="155">
        <f>INDEX('2019 Report '!B43:Q43,MATCH(C17,'2019 Report '!B1:Q1,0))</f>
        <v>175.38461538461539</v>
      </c>
      <c r="E22" s="18"/>
      <c r="F22" s="18"/>
      <c r="G22" s="18"/>
      <c r="H22" s="18"/>
    </row>
    <row r="23" spans="2:8" s="17" customFormat="1" x14ac:dyDescent="0.3">
      <c r="B23" s="18">
        <v>2020</v>
      </c>
      <c r="C23" s="152">
        <f t="shared" si="0"/>
        <v>322</v>
      </c>
      <c r="D23" s="155">
        <f>INDEX('2020 Report'!B43:Q43,MATCH($C$17,'2020 Report'!B1:Q1,0))</f>
        <v>174.30769230769232</v>
      </c>
      <c r="E23" s="18"/>
      <c r="F23" s="18"/>
      <c r="G23" s="18"/>
      <c r="H23" s="18"/>
    </row>
    <row r="24" spans="2:8" s="17" customFormat="1" x14ac:dyDescent="0.3">
      <c r="B24" s="18">
        <v>2021</v>
      </c>
      <c r="C24" s="152">
        <f t="shared" si="0"/>
        <v>325</v>
      </c>
      <c r="D24" s="155">
        <f>INDEX('2021 Report'!$B$43:$Q$43,MATCH($C$17,'2021 Report'!$B$1:$Q$1,0))</f>
        <v>132.89743589743588</v>
      </c>
      <c r="E24" s="18"/>
      <c r="F24" s="18"/>
      <c r="G24" s="18"/>
      <c r="H24" s="18"/>
    </row>
    <row r="25" spans="2:8" s="17" customFormat="1" x14ac:dyDescent="0.3">
      <c r="B25" s="18">
        <v>2022</v>
      </c>
      <c r="C25" s="152">
        <f>INDEX($C$6:$I$13, MATCH(B25,$B$6:$B$13,0),MATCH($C$17,$C$5:$I$5,0))</f>
        <v>0</v>
      </c>
      <c r="D25" s="155">
        <f>INDEX('2022 Report'!$B$43:$Q$43,MATCH($C$17,'2022 Report'!$B$1:$Q$1,0))</f>
        <v>12.179487179487179</v>
      </c>
      <c r="E25" s="18"/>
      <c r="F25" s="18"/>
      <c r="G25" s="18"/>
      <c r="H25" s="18"/>
    </row>
    <row r="26" spans="2:8" s="17" customFormat="1" x14ac:dyDescent="0.3"/>
    <row r="27" spans="2:8" s="17" customFormat="1" x14ac:dyDescent="0.3"/>
    <row r="28" spans="2:8" s="17" customFormat="1" x14ac:dyDescent="0.3"/>
    <row r="29" spans="2:8" s="17" customFormat="1" x14ac:dyDescent="0.3"/>
    <row r="30" spans="2:8" s="17" customFormat="1" x14ac:dyDescent="0.3"/>
    <row r="31" spans="2:8" s="17" customFormat="1" x14ac:dyDescent="0.3"/>
    <row r="32" spans="2:8" s="17" customFormat="1" x14ac:dyDescent="0.3"/>
    <row r="33" spans="4:7" s="17" customFormat="1" x14ac:dyDescent="0.3"/>
    <row r="34" spans="4:7" s="17" customFormat="1" x14ac:dyDescent="0.3"/>
    <row r="35" spans="4:7" s="17" customFormat="1" x14ac:dyDescent="0.3"/>
    <row r="36" spans="4:7" s="17" customFormat="1" x14ac:dyDescent="0.3"/>
    <row r="37" spans="4:7" s="17" customFormat="1" x14ac:dyDescent="0.3"/>
    <row r="38" spans="4:7" s="17" customFormat="1" x14ac:dyDescent="0.3"/>
    <row r="39" spans="4:7" s="17" customFormat="1" x14ac:dyDescent="0.3">
      <c r="D39" s="339"/>
      <c r="E39" s="339"/>
      <c r="F39" s="339"/>
    </row>
    <row r="40" spans="4:7" s="17" customFormat="1" x14ac:dyDescent="0.3">
      <c r="D40" s="339" t="s">
        <v>96</v>
      </c>
      <c r="E40" s="339"/>
      <c r="F40" s="339"/>
      <c r="G40" s="339"/>
    </row>
    <row r="41" spans="4:7" s="17" customFormat="1" x14ac:dyDescent="0.3"/>
    <row r="42" spans="4:7" s="17" customFormat="1" x14ac:dyDescent="0.3"/>
    <row r="43" spans="4:7" s="17" customFormat="1" x14ac:dyDescent="0.3"/>
    <row r="44" spans="4:7" s="17" customFormat="1" x14ac:dyDescent="0.3"/>
    <row r="45" spans="4:7" s="17" customFormat="1" x14ac:dyDescent="0.3"/>
    <row r="46" spans="4:7" s="17" customFormat="1" x14ac:dyDescent="0.3"/>
    <row r="47" spans="4:7" s="17" customFormat="1" x14ac:dyDescent="0.3"/>
    <row r="48" spans="4:7" s="17" customFormat="1" x14ac:dyDescent="0.3"/>
    <row r="49" spans="4:18" s="17" customFormat="1" x14ac:dyDescent="0.3"/>
    <row r="50" spans="4:18" s="17" customFormat="1" x14ac:dyDescent="0.3">
      <c r="D50" s="154"/>
      <c r="E50" s="337"/>
      <c r="F50" s="338"/>
      <c r="G50" s="337"/>
      <c r="H50" s="338"/>
      <c r="I50" s="337"/>
      <c r="J50" s="338"/>
      <c r="K50" s="337"/>
      <c r="L50" s="338"/>
      <c r="M50" s="337"/>
      <c r="N50" s="338"/>
      <c r="O50" s="154"/>
      <c r="P50" s="154"/>
      <c r="Q50" s="154"/>
      <c r="R50" s="154"/>
    </row>
    <row r="51" spans="4:18" s="17" customFormat="1" x14ac:dyDescent="0.3"/>
    <row r="52" spans="4:18" s="17" customFormat="1" x14ac:dyDescent="0.3"/>
    <row r="53" spans="4:18" s="17" customFormat="1" x14ac:dyDescent="0.3"/>
    <row r="54" spans="4:18" s="17" customFormat="1" x14ac:dyDescent="0.3"/>
    <row r="55" spans="4:18" s="17" customFormat="1" x14ac:dyDescent="0.3"/>
    <row r="56" spans="4:18" s="17" customFormat="1" x14ac:dyDescent="0.3"/>
    <row r="57" spans="4:18" s="17" customFormat="1" x14ac:dyDescent="0.3"/>
    <row r="58" spans="4:18" s="17" customFormat="1" x14ac:dyDescent="0.3"/>
    <row r="59" spans="4:18" s="17" customFormat="1" x14ac:dyDescent="0.3"/>
    <row r="60" spans="4:18" s="17" customFormat="1" x14ac:dyDescent="0.3"/>
    <row r="61" spans="4:18" s="17" customFormat="1" x14ac:dyDescent="0.3"/>
    <row r="62" spans="4:18" s="17" customFormat="1" x14ac:dyDescent="0.3"/>
    <row r="63" spans="4:18" s="17" customFormat="1" x14ac:dyDescent="0.3"/>
    <row r="64" spans="4:18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pans="2:7" s="17" customFormat="1" x14ac:dyDescent="0.3"/>
    <row r="130" spans="2:7" s="17" customFormat="1" x14ac:dyDescent="0.3"/>
    <row r="131" spans="2:7" s="17" customFormat="1" x14ac:dyDescent="0.3"/>
    <row r="132" spans="2:7" s="17" customFormat="1" x14ac:dyDescent="0.3"/>
    <row r="133" spans="2:7" s="17" customFormat="1" x14ac:dyDescent="0.3"/>
    <row r="134" spans="2:7" s="17" customFormat="1" x14ac:dyDescent="0.3">
      <c r="B134"/>
      <c r="C134"/>
    </row>
    <row r="135" spans="2:7" s="17" customFormat="1" x14ac:dyDescent="0.3">
      <c r="B135"/>
      <c r="C135"/>
      <c r="D135"/>
      <c r="E135"/>
      <c r="F135"/>
      <c r="G135"/>
    </row>
    <row r="136" spans="2:7" s="17" customFormat="1" x14ac:dyDescent="0.3">
      <c r="B136"/>
      <c r="C136"/>
      <c r="D136"/>
      <c r="E136"/>
      <c r="F136"/>
      <c r="G136"/>
    </row>
    <row r="137" spans="2:7" s="17" customFormat="1" x14ac:dyDescent="0.3">
      <c r="B137"/>
      <c r="C137"/>
      <c r="D137"/>
      <c r="E137"/>
      <c r="F137"/>
      <c r="G137"/>
    </row>
    <row r="138" spans="2:7" s="17" customFormat="1" x14ac:dyDescent="0.3">
      <c r="B138"/>
      <c r="C138"/>
      <c r="D138"/>
      <c r="E138"/>
      <c r="F138"/>
      <c r="G138"/>
    </row>
    <row r="139" spans="2:7" s="17" customFormat="1" x14ac:dyDescent="0.3">
      <c r="B139"/>
      <c r="C139"/>
      <c r="D139"/>
      <c r="E139"/>
      <c r="F139"/>
      <c r="G139"/>
    </row>
    <row r="140" spans="2:7" s="17" customFormat="1" x14ac:dyDescent="0.3">
      <c r="B140"/>
      <c r="C140"/>
      <c r="D140"/>
      <c r="E140"/>
      <c r="F140"/>
      <c r="G140"/>
    </row>
    <row r="141" spans="2:7" s="17" customFormat="1" x14ac:dyDescent="0.3">
      <c r="B141"/>
      <c r="C141"/>
      <c r="D141"/>
      <c r="E141"/>
      <c r="F141"/>
      <c r="G141"/>
    </row>
    <row r="142" spans="2:7" s="17" customFormat="1" x14ac:dyDescent="0.3">
      <c r="B142"/>
      <c r="C142"/>
      <c r="D142"/>
      <c r="E142"/>
      <c r="F142"/>
      <c r="G142"/>
    </row>
    <row r="143" spans="2:7" s="17" customFormat="1" x14ac:dyDescent="0.3">
      <c r="B143"/>
      <c r="C143"/>
      <c r="D143"/>
      <c r="E143"/>
      <c r="F143"/>
      <c r="G143"/>
    </row>
    <row r="144" spans="2:7" s="17" customFormat="1" x14ac:dyDescent="0.3">
      <c r="B144"/>
      <c r="C144"/>
      <c r="D144"/>
      <c r="E144"/>
      <c r="F144"/>
      <c r="G144"/>
    </row>
    <row r="145" spans="2:7" s="17" customFormat="1" x14ac:dyDescent="0.3">
      <c r="B145"/>
      <c r="C145"/>
      <c r="D145"/>
      <c r="E145"/>
      <c r="F145"/>
      <c r="G145"/>
    </row>
    <row r="146" spans="2:7" s="17" customFormat="1" x14ac:dyDescent="0.3">
      <c r="B146"/>
      <c r="C146"/>
      <c r="D146"/>
      <c r="E146"/>
      <c r="F146"/>
      <c r="G146"/>
    </row>
    <row r="147" spans="2:7" s="17" customFormat="1" x14ac:dyDescent="0.3">
      <c r="B147"/>
      <c r="C147"/>
      <c r="D147"/>
      <c r="E147"/>
      <c r="F147"/>
      <c r="G147"/>
    </row>
    <row r="148" spans="2:7" s="17" customFormat="1" x14ac:dyDescent="0.3">
      <c r="B148"/>
      <c r="C148"/>
      <c r="D148"/>
      <c r="E148"/>
      <c r="F148"/>
      <c r="G148"/>
    </row>
    <row r="149" spans="2:7" s="17" customFormat="1" x14ac:dyDescent="0.3">
      <c r="B149"/>
      <c r="C149"/>
      <c r="D149"/>
      <c r="E149"/>
      <c r="F149"/>
      <c r="G149"/>
    </row>
    <row r="150" spans="2:7" s="17" customFormat="1" x14ac:dyDescent="0.3">
      <c r="B150"/>
      <c r="C150"/>
      <c r="D150"/>
      <c r="E150"/>
      <c r="F150"/>
      <c r="G150"/>
    </row>
    <row r="151" spans="2:7" s="17" customFormat="1" x14ac:dyDescent="0.3">
      <c r="B151"/>
      <c r="C151"/>
      <c r="D151"/>
      <c r="E151"/>
      <c r="F151"/>
      <c r="G151"/>
    </row>
    <row r="152" spans="2:7" s="17" customFormat="1" x14ac:dyDescent="0.3">
      <c r="B152"/>
      <c r="C152"/>
      <c r="D152"/>
      <c r="E152"/>
      <c r="F152"/>
      <c r="G152"/>
    </row>
    <row r="153" spans="2:7" s="17" customFormat="1" x14ac:dyDescent="0.3">
      <c r="B153"/>
      <c r="C153"/>
      <c r="D153"/>
      <c r="E153"/>
      <c r="F153"/>
      <c r="G153"/>
    </row>
    <row r="154" spans="2:7" s="17" customFormat="1" x14ac:dyDescent="0.3">
      <c r="B154"/>
      <c r="C154"/>
      <c r="D154"/>
      <c r="E154"/>
      <c r="F154"/>
      <c r="G154"/>
    </row>
    <row r="155" spans="2:7" s="17" customFormat="1" x14ac:dyDescent="0.3">
      <c r="B155"/>
      <c r="C155"/>
      <c r="D155"/>
      <c r="E155"/>
      <c r="F155"/>
      <c r="G155"/>
    </row>
    <row r="156" spans="2:7" s="17" customFormat="1" x14ac:dyDescent="0.3">
      <c r="B156"/>
      <c r="C156"/>
      <c r="D156"/>
      <c r="E156"/>
      <c r="F156"/>
      <c r="G156"/>
    </row>
    <row r="157" spans="2:7" s="17" customFormat="1" x14ac:dyDescent="0.3">
      <c r="B157"/>
      <c r="C157"/>
      <c r="D157"/>
      <c r="E157"/>
      <c r="F157"/>
      <c r="G157"/>
    </row>
    <row r="158" spans="2:7" s="17" customFormat="1" x14ac:dyDescent="0.3">
      <c r="B158"/>
      <c r="C158"/>
      <c r="D158"/>
      <c r="E158"/>
      <c r="F158"/>
      <c r="G158"/>
    </row>
    <row r="159" spans="2:7" s="17" customFormat="1" x14ac:dyDescent="0.3">
      <c r="B159"/>
      <c r="C159"/>
      <c r="D159"/>
      <c r="E159"/>
      <c r="F159"/>
      <c r="G159"/>
    </row>
    <row r="160" spans="2:7" s="17" customFormat="1" x14ac:dyDescent="0.3">
      <c r="B160"/>
      <c r="C160"/>
      <c r="D160"/>
      <c r="E160"/>
      <c r="F160"/>
      <c r="G160"/>
    </row>
    <row r="161" spans="2:7" s="17" customFormat="1" x14ac:dyDescent="0.3">
      <c r="B161"/>
      <c r="C161"/>
      <c r="D161"/>
      <c r="E161"/>
      <c r="F161"/>
      <c r="G161"/>
    </row>
    <row r="162" spans="2:7" s="17" customFormat="1" x14ac:dyDescent="0.3">
      <c r="B162"/>
      <c r="C162"/>
      <c r="D162"/>
      <c r="E162"/>
      <c r="F162"/>
      <c r="G162"/>
    </row>
    <row r="163" spans="2:7" s="17" customFormat="1" x14ac:dyDescent="0.3">
      <c r="B163"/>
      <c r="C163"/>
      <c r="D163"/>
      <c r="E163"/>
      <c r="F163"/>
      <c r="G163"/>
    </row>
    <row r="164" spans="2:7" s="17" customFormat="1" x14ac:dyDescent="0.3">
      <c r="B164"/>
      <c r="C164"/>
      <c r="D164"/>
      <c r="E164"/>
      <c r="F164"/>
      <c r="G164"/>
    </row>
    <row r="165" spans="2:7" s="17" customFormat="1" x14ac:dyDescent="0.3">
      <c r="B165"/>
      <c r="C165"/>
      <c r="D165"/>
      <c r="E165"/>
      <c r="F165"/>
      <c r="G165"/>
    </row>
    <row r="166" spans="2:7" s="17" customFormat="1" x14ac:dyDescent="0.3">
      <c r="B166"/>
      <c r="C166"/>
      <c r="D166"/>
      <c r="E166"/>
      <c r="F166"/>
      <c r="G166"/>
    </row>
    <row r="167" spans="2:7" s="17" customFormat="1" x14ac:dyDescent="0.3">
      <c r="B167"/>
      <c r="C167"/>
      <c r="D167"/>
      <c r="E167"/>
      <c r="F167"/>
      <c r="G167"/>
    </row>
    <row r="168" spans="2:7" s="17" customFormat="1" x14ac:dyDescent="0.3">
      <c r="B168"/>
      <c r="C168"/>
      <c r="D168"/>
      <c r="E168"/>
      <c r="F168"/>
      <c r="G168"/>
    </row>
  </sheetData>
  <mergeCells count="12">
    <mergeCell ref="B4:C4"/>
    <mergeCell ref="D4:E4"/>
    <mergeCell ref="B1:H2"/>
    <mergeCell ref="M50:N50"/>
    <mergeCell ref="E50:F50"/>
    <mergeCell ref="G50:H50"/>
    <mergeCell ref="I50:J50"/>
    <mergeCell ref="K50:L50"/>
    <mergeCell ref="D39:F39"/>
    <mergeCell ref="D3:F3"/>
    <mergeCell ref="G4:I4"/>
    <mergeCell ref="D40:G40"/>
  </mergeCells>
  <dataValidations count="2">
    <dataValidation showInputMessage="1" showErrorMessage="1" sqref="B24" xr:uid="{00000000-0002-0000-0C00-000000000000}"/>
    <dataValidation type="list" allowBlank="1" showInputMessage="1" showErrorMessage="1" sqref="G4:I4" xr:uid="{00000000-0002-0000-0C00-000001000000}">
      <formula1>$C$5:$H$5</formula1>
    </dataValidation>
  </dataValidations>
  <pageMargins left="0.25" right="0.25" top="0.75" bottom="0.75" header="0.3" footer="0.3"/>
  <pageSetup paperSize="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2000000}">
          <x14:formula1>
            <xm:f>'2018 Report'!$A$3:$A$41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0E85-5372-416F-8C51-3548EE61EEF3}">
  <dimension ref="A1:DL192"/>
  <sheetViews>
    <sheetView tabSelected="1" zoomScale="110" zoomScaleNormal="110" workbookViewId="0">
      <pane ySplit="1" topLeftCell="A2" activePane="bottomLeft" state="frozen"/>
      <selection activeCell="B3" sqref="B3:D3"/>
      <selection pane="bottomLeft" activeCell="E39" sqref="E39:G39"/>
    </sheetView>
  </sheetViews>
  <sheetFormatPr defaultRowHeight="14.4" outlineLevelRow="1" x14ac:dyDescent="0.3"/>
  <cols>
    <col min="1" max="1" width="11.6640625" customWidth="1"/>
    <col min="2" max="2" width="11.33203125" customWidth="1"/>
    <col min="3" max="3" width="2.88671875" style="9" customWidth="1"/>
    <col min="4" max="4" width="12.21875" style="9" hidden="1" customWidth="1"/>
    <col min="5" max="5" width="10.77734375" customWidth="1"/>
    <col min="6" max="6" width="4" style="9" customWidth="1"/>
    <col min="7" max="7" width="12.33203125" style="9" hidden="1" customWidth="1"/>
    <col min="8" max="8" width="11.6640625" customWidth="1"/>
    <col min="9" max="9" width="2.33203125" style="9" customWidth="1"/>
    <col min="10" max="10" width="13" style="9" hidden="1" customWidth="1"/>
    <col min="11" max="11" width="10.88671875" customWidth="1"/>
    <col min="12" max="12" width="0.6640625" style="9" customWidth="1"/>
    <col min="13" max="13" width="2.77734375" style="9" customWidth="1"/>
    <col min="14" max="14" width="9.21875" customWidth="1"/>
    <col min="15" max="15" width="4.21875" customWidth="1"/>
    <col min="16" max="16" width="1.77734375" style="9" customWidth="1"/>
    <col min="17" max="17" width="15.88671875" customWidth="1"/>
    <col min="18" max="18" width="13" style="17" customWidth="1"/>
    <col min="19" max="19" width="14.77734375" style="17" customWidth="1"/>
    <col min="20" max="20" width="16" style="17" customWidth="1"/>
    <col min="21" max="21" width="14.44140625" style="17" customWidth="1"/>
    <col min="22" max="112" width="8.88671875" style="17"/>
  </cols>
  <sheetData>
    <row r="1" spans="1:116" ht="60.6" customHeight="1" x14ac:dyDescent="0.3">
      <c r="A1" s="12"/>
      <c r="B1" s="239" t="s">
        <v>1</v>
      </c>
      <c r="C1" s="239"/>
      <c r="D1" s="239"/>
      <c r="E1" s="239" t="s">
        <v>2</v>
      </c>
      <c r="F1" s="239"/>
      <c r="G1" s="239"/>
      <c r="H1" s="239" t="s">
        <v>3</v>
      </c>
      <c r="I1" s="239"/>
      <c r="J1" s="239"/>
      <c r="K1" s="239" t="s">
        <v>56</v>
      </c>
      <c r="L1" s="239"/>
      <c r="M1" s="239"/>
      <c r="N1" s="240" t="s">
        <v>4</v>
      </c>
      <c r="O1" s="241"/>
      <c r="P1" s="242"/>
      <c r="Q1" s="210" t="s">
        <v>98</v>
      </c>
      <c r="R1" s="210" t="s">
        <v>79</v>
      </c>
      <c r="S1" s="210" t="s">
        <v>89</v>
      </c>
      <c r="T1" s="210" t="s">
        <v>88</v>
      </c>
      <c r="U1" s="210" t="s">
        <v>87</v>
      </c>
      <c r="DI1" s="17"/>
      <c r="DJ1" s="17"/>
      <c r="DK1" s="17"/>
      <c r="DL1" s="17"/>
    </row>
    <row r="2" spans="1:116" x14ac:dyDescent="0.3">
      <c r="A2" s="13" t="s">
        <v>43</v>
      </c>
      <c r="B2" s="243" t="s">
        <v>55</v>
      </c>
      <c r="C2" s="243"/>
      <c r="D2" s="243"/>
      <c r="E2" s="243" t="s">
        <v>55</v>
      </c>
      <c r="F2" s="243"/>
      <c r="G2" s="243"/>
      <c r="H2" s="243" t="s">
        <v>55</v>
      </c>
      <c r="I2" s="243"/>
      <c r="J2" s="243"/>
      <c r="K2" s="243" t="s">
        <v>55</v>
      </c>
      <c r="L2" s="243"/>
      <c r="M2" s="243"/>
      <c r="N2" s="244" t="s">
        <v>55</v>
      </c>
      <c r="O2" s="245"/>
      <c r="P2" s="246"/>
      <c r="Q2" s="81" t="s">
        <v>55</v>
      </c>
      <c r="R2" s="81" t="s">
        <v>84</v>
      </c>
      <c r="S2" s="35" t="s">
        <v>55</v>
      </c>
      <c r="T2" s="35" t="s">
        <v>55</v>
      </c>
      <c r="U2" s="35" t="s">
        <v>55</v>
      </c>
      <c r="DI2" s="17"/>
      <c r="DJ2" s="17"/>
      <c r="DK2" s="17"/>
      <c r="DL2" s="17"/>
    </row>
    <row r="3" spans="1:116" s="15" customFormat="1" outlineLevel="1" x14ac:dyDescent="0.3">
      <c r="A3" s="14" t="s">
        <v>5</v>
      </c>
      <c r="B3" s="226">
        <f>'2022 Responses'!E3</f>
        <v>0</v>
      </c>
      <c r="C3" s="227"/>
      <c r="D3" s="227"/>
      <c r="E3" s="226">
        <f>'2022 Responses'!I3</f>
        <v>0</v>
      </c>
      <c r="F3" s="227"/>
      <c r="G3" s="227"/>
      <c r="H3" s="226">
        <f>'2022 Responses'!M3</f>
        <v>0</v>
      </c>
      <c r="I3" s="227"/>
      <c r="J3" s="227"/>
      <c r="K3" s="226">
        <f>'2022 Responses'!Q3</f>
        <v>0</v>
      </c>
      <c r="L3" s="227"/>
      <c r="M3" s="227"/>
      <c r="N3" s="223">
        <f>'2022 Responses'!U3</f>
        <v>0</v>
      </c>
      <c r="O3" s="237"/>
      <c r="P3" s="238"/>
      <c r="Q3" s="82">
        <f>IFERROR('2022 Responses'!Y3,"")</f>
        <v>0</v>
      </c>
      <c r="R3" s="82">
        <f>'2022 Responses'!AB3</f>
        <v>14267</v>
      </c>
      <c r="S3" s="108" t="str">
        <f>IFERROR(SUM((B3-H3)/B3),"No Appeals")</f>
        <v>No Appeals</v>
      </c>
      <c r="T3" s="111">
        <f>SUM((B3+E3+K3)/R3)</f>
        <v>0</v>
      </c>
      <c r="U3" s="132" t="str">
        <f>IFERROR(SUM(N3/B3), "No Appeals")</f>
        <v>No Appeals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16" x14ac:dyDescent="0.3">
      <c r="A4" s="11" t="s">
        <v>6</v>
      </c>
      <c r="B4" s="232">
        <f>'2022 Responses'!E4</f>
        <v>0</v>
      </c>
      <c r="C4" s="233"/>
      <c r="D4" s="234"/>
      <c r="E4" s="232">
        <f>'2022 Responses'!I4</f>
        <v>0</v>
      </c>
      <c r="F4" s="233"/>
      <c r="G4" s="234"/>
      <c r="H4" s="235">
        <f>'2022 Responses'!M4</f>
        <v>0</v>
      </c>
      <c r="I4" s="236"/>
      <c r="J4" s="236"/>
      <c r="K4" s="232">
        <f>'2022 Responses'!Q4</f>
        <v>0</v>
      </c>
      <c r="L4" s="233"/>
      <c r="M4" s="234"/>
      <c r="N4" s="232">
        <f>'2022 Responses'!U4</f>
        <v>0</v>
      </c>
      <c r="O4" s="233"/>
      <c r="P4" s="234"/>
      <c r="Q4" s="84">
        <f>IFERROR('2022 Responses'!Y4,"")</f>
        <v>0</v>
      </c>
      <c r="R4" s="200">
        <f>'2022 Responses'!AB4</f>
        <v>12822</v>
      </c>
      <c r="S4" s="201" t="str">
        <f t="shared" ref="S4:S41" si="0">IFERROR(SUM((B4-H4)/B4),"No Appeals")</f>
        <v>No Appeals</v>
      </c>
      <c r="T4" s="202">
        <f t="shared" ref="T4:T41" si="1">SUM((B4+E4+K4)/R4)</f>
        <v>0</v>
      </c>
      <c r="U4" s="203" t="str">
        <f t="shared" ref="U4:U41" si="2">IFERROR(SUM(N4/B4), "No Appeals")</f>
        <v>No Appeals</v>
      </c>
      <c r="DI4" s="17"/>
      <c r="DJ4" s="17"/>
      <c r="DK4" s="17"/>
      <c r="DL4" s="17"/>
    </row>
    <row r="5" spans="1:116" s="15" customFormat="1" x14ac:dyDescent="0.3">
      <c r="A5" s="14" t="s">
        <v>7</v>
      </c>
      <c r="B5" s="223">
        <f>'2022 Responses'!E5</f>
        <v>27</v>
      </c>
      <c r="C5" s="224"/>
      <c r="D5" s="225"/>
      <c r="E5" s="223">
        <f>'2022 Responses'!I5</f>
        <v>5</v>
      </c>
      <c r="F5" s="224"/>
      <c r="G5" s="225"/>
      <c r="H5" s="226">
        <f>'2022 Responses'!M5</f>
        <v>27</v>
      </c>
      <c r="I5" s="227"/>
      <c r="J5" s="227"/>
      <c r="K5" s="223">
        <f>'2022 Responses'!Q5</f>
        <v>4</v>
      </c>
      <c r="L5" s="224"/>
      <c r="M5" s="225"/>
      <c r="N5" s="223">
        <f>'2022 Responses'!U5</f>
        <v>0</v>
      </c>
      <c r="O5" s="224"/>
      <c r="P5" s="225"/>
      <c r="Q5" s="82">
        <f>IFERROR('2022 Responses'!Y5,"")</f>
        <v>40</v>
      </c>
      <c r="R5" s="82">
        <f>'2022 Responses'!AB5</f>
        <v>74763</v>
      </c>
      <c r="S5" s="108">
        <f t="shared" si="0"/>
        <v>0</v>
      </c>
      <c r="T5" s="111">
        <f t="shared" si="1"/>
        <v>4.8152160828217165E-4</v>
      </c>
      <c r="U5" s="132">
        <f t="shared" si="2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</row>
    <row r="6" spans="1:116" x14ac:dyDescent="0.3">
      <c r="A6" s="11" t="s">
        <v>8</v>
      </c>
      <c r="B6" s="232">
        <f>'2022 Responses'!E6</f>
        <v>0</v>
      </c>
      <c r="C6" s="233"/>
      <c r="D6" s="234"/>
      <c r="E6" s="232">
        <f>'2022 Responses'!I6</f>
        <v>0</v>
      </c>
      <c r="F6" s="233"/>
      <c r="G6" s="234"/>
      <c r="H6" s="235">
        <f>'2022 Responses'!M6</f>
        <v>0</v>
      </c>
      <c r="I6" s="236"/>
      <c r="J6" s="236"/>
      <c r="K6" s="232">
        <f>'2022 Responses'!Q6</f>
        <v>0</v>
      </c>
      <c r="L6" s="233"/>
      <c r="M6" s="234"/>
      <c r="N6" s="232">
        <f>'2022 Responses'!U6</f>
        <v>0</v>
      </c>
      <c r="O6" s="233"/>
      <c r="P6" s="234"/>
      <c r="Q6" s="84">
        <f>IFERROR('2022 Responses'!Y6,"")</f>
        <v>0</v>
      </c>
      <c r="R6" s="200">
        <f>'2022 Responses'!AB6</f>
        <v>46340</v>
      </c>
      <c r="S6" s="201" t="str">
        <f t="shared" si="0"/>
        <v>No Appeals</v>
      </c>
      <c r="T6" s="202">
        <f t="shared" si="1"/>
        <v>0</v>
      </c>
      <c r="U6" s="203" t="str">
        <f t="shared" si="2"/>
        <v>No Appeals</v>
      </c>
      <c r="DI6" s="17"/>
      <c r="DJ6" s="17"/>
      <c r="DK6" s="17"/>
      <c r="DL6" s="17"/>
    </row>
    <row r="7" spans="1:116" s="15" customFormat="1" x14ac:dyDescent="0.3">
      <c r="A7" s="14" t="s">
        <v>9</v>
      </c>
      <c r="B7" s="223">
        <f>'2022 Responses'!E7</f>
        <v>13</v>
      </c>
      <c r="C7" s="224"/>
      <c r="D7" s="225"/>
      <c r="E7" s="223">
        <f>'2022 Responses'!I7</f>
        <v>73</v>
      </c>
      <c r="F7" s="224"/>
      <c r="G7" s="225"/>
      <c r="H7" s="226">
        <f>'2022 Responses'!M7</f>
        <v>9</v>
      </c>
      <c r="I7" s="227"/>
      <c r="J7" s="227"/>
      <c r="K7" s="223">
        <f>'2022 Responses'!Q7</f>
        <v>78</v>
      </c>
      <c r="L7" s="224"/>
      <c r="M7" s="225"/>
      <c r="N7" s="223">
        <f>'2022 Responses'!U7</f>
        <v>0</v>
      </c>
      <c r="O7" s="224"/>
      <c r="P7" s="225"/>
      <c r="Q7" s="82">
        <f>IFERROR('2022 Responses'!Y7,"")</f>
        <v>110</v>
      </c>
      <c r="R7" s="82">
        <f>'2022 Responses'!AB7</f>
        <v>49539</v>
      </c>
      <c r="S7" s="108">
        <f t="shared" si="0"/>
        <v>0.30769230769230771</v>
      </c>
      <c r="T7" s="111">
        <f t="shared" si="1"/>
        <v>3.3105230222652861E-3</v>
      </c>
      <c r="U7" s="132">
        <f t="shared" si="2"/>
        <v>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116" x14ac:dyDescent="0.3">
      <c r="A8" s="11" t="s">
        <v>10</v>
      </c>
      <c r="B8" s="232">
        <f>'2022 Responses'!E8</f>
        <v>219</v>
      </c>
      <c r="C8" s="233"/>
      <c r="D8" s="234"/>
      <c r="E8" s="232">
        <f>'2022 Responses'!I8</f>
        <v>426</v>
      </c>
      <c r="F8" s="233"/>
      <c r="G8" s="234"/>
      <c r="H8" s="235">
        <f>'2022 Responses'!M8</f>
        <v>106</v>
      </c>
      <c r="I8" s="236"/>
      <c r="J8" s="236"/>
      <c r="K8" s="232">
        <f>'2022 Responses'!Q8</f>
        <v>15</v>
      </c>
      <c r="L8" s="233"/>
      <c r="M8" s="234"/>
      <c r="N8" s="232">
        <f>'2022 Responses'!U8</f>
        <v>6</v>
      </c>
      <c r="O8" s="233"/>
      <c r="P8" s="234"/>
      <c r="Q8" s="84">
        <f>IFERROR('2022 Responses'!Y8,"")</f>
        <v>140</v>
      </c>
      <c r="R8" s="200">
        <f>'2022 Responses'!AB8</f>
        <v>188962</v>
      </c>
      <c r="S8" s="201">
        <f t="shared" si="0"/>
        <v>0.51598173515981738</v>
      </c>
      <c r="T8" s="202">
        <f t="shared" si="1"/>
        <v>3.4927657412601476E-3</v>
      </c>
      <c r="U8" s="203">
        <f t="shared" si="2"/>
        <v>2.7397260273972601E-2</v>
      </c>
      <c r="DI8" s="17"/>
      <c r="DJ8" s="17"/>
      <c r="DK8" s="17"/>
      <c r="DL8" s="17"/>
    </row>
    <row r="9" spans="1:116" s="15" customFormat="1" x14ac:dyDescent="0.3">
      <c r="A9" s="14" t="s">
        <v>11</v>
      </c>
      <c r="B9" s="223">
        <f>'2022 Responses'!E9</f>
        <v>0</v>
      </c>
      <c r="C9" s="224"/>
      <c r="D9" s="225"/>
      <c r="E9" s="223">
        <f>'2022 Responses'!I9</f>
        <v>0</v>
      </c>
      <c r="F9" s="224"/>
      <c r="G9" s="225"/>
      <c r="H9" s="226">
        <f>'2022 Responses'!M9</f>
        <v>0</v>
      </c>
      <c r="I9" s="227"/>
      <c r="J9" s="227"/>
      <c r="K9" s="223">
        <f>'2022 Responses'!Q9</f>
        <v>0</v>
      </c>
      <c r="L9" s="224"/>
      <c r="M9" s="225"/>
      <c r="N9" s="223">
        <f>'2022 Responses'!U9</f>
        <v>0</v>
      </c>
      <c r="O9" s="224"/>
      <c r="P9" s="225"/>
      <c r="Q9" s="82">
        <f>IFERROR('2022 Responses'!Y9,"")</f>
        <v>0</v>
      </c>
      <c r="R9" s="82">
        <f>'2022 Responses'!AB9</f>
        <v>5741</v>
      </c>
      <c r="S9" s="108" t="str">
        <f t="shared" si="0"/>
        <v>No Appeals</v>
      </c>
      <c r="T9" s="111">
        <f t="shared" si="1"/>
        <v>0</v>
      </c>
      <c r="U9" s="132" t="str">
        <f t="shared" si="2"/>
        <v>No Appeals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</row>
    <row r="10" spans="1:116" x14ac:dyDescent="0.3">
      <c r="A10" s="11" t="s">
        <v>12</v>
      </c>
      <c r="B10" s="232">
        <f>'2022 Responses'!E10</f>
        <v>0</v>
      </c>
      <c r="C10" s="233"/>
      <c r="D10" s="234"/>
      <c r="E10" s="232">
        <f>'2022 Responses'!I10</f>
        <v>0</v>
      </c>
      <c r="F10" s="233"/>
      <c r="G10" s="234"/>
      <c r="H10" s="235">
        <f>'2022 Responses'!M10</f>
        <v>0</v>
      </c>
      <c r="I10" s="236"/>
      <c r="J10" s="236"/>
      <c r="K10" s="232">
        <f>'2022 Responses'!Q10</f>
        <v>0</v>
      </c>
      <c r="L10" s="233"/>
      <c r="M10" s="234"/>
      <c r="N10" s="232">
        <f>'2022 Responses'!U10</f>
        <v>0</v>
      </c>
      <c r="O10" s="233"/>
      <c r="P10" s="234"/>
      <c r="Q10" s="84">
        <f>IFERROR('2022 Responses'!Y10,"")</f>
        <v>0</v>
      </c>
      <c r="R10" s="200">
        <f>'2022 Responses'!AB10</f>
        <v>55938</v>
      </c>
      <c r="S10" s="201" t="str">
        <f t="shared" si="0"/>
        <v>No Appeals</v>
      </c>
      <c r="T10" s="202">
        <f t="shared" si="1"/>
        <v>0</v>
      </c>
      <c r="U10" s="203" t="str">
        <f t="shared" si="2"/>
        <v>No Appeals</v>
      </c>
      <c r="DI10" s="17"/>
      <c r="DJ10" s="17"/>
      <c r="DK10" s="17"/>
      <c r="DL10" s="17"/>
    </row>
    <row r="11" spans="1:116" s="15" customFormat="1" x14ac:dyDescent="0.3">
      <c r="A11" s="14" t="s">
        <v>13</v>
      </c>
      <c r="B11" s="223">
        <f>'2022 Responses'!E11</f>
        <v>0</v>
      </c>
      <c r="C11" s="224"/>
      <c r="D11" s="225"/>
      <c r="E11" s="223">
        <f>'2022 Responses'!I11</f>
        <v>32</v>
      </c>
      <c r="F11" s="224"/>
      <c r="G11" s="225"/>
      <c r="H11" s="226">
        <f>'2022 Responses'!M11</f>
        <v>0</v>
      </c>
      <c r="I11" s="227"/>
      <c r="J11" s="227"/>
      <c r="K11" s="223">
        <f>'2022 Responses'!Q11</f>
        <v>8</v>
      </c>
      <c r="L11" s="224"/>
      <c r="M11" s="225"/>
      <c r="N11" s="223">
        <f>'2022 Responses'!U11</f>
        <v>0</v>
      </c>
      <c r="O11" s="224"/>
      <c r="P11" s="225"/>
      <c r="Q11" s="82">
        <f>IFERROR('2022 Responses'!Y11,"")</f>
        <v>6</v>
      </c>
      <c r="R11" s="82">
        <f>'2022 Responses'!AB11</f>
        <v>28345</v>
      </c>
      <c r="S11" s="108" t="str">
        <f t="shared" si="0"/>
        <v>No Appeals</v>
      </c>
      <c r="T11" s="111">
        <f t="shared" si="1"/>
        <v>1.4111836302698889E-3</v>
      </c>
      <c r="U11" s="132" t="str">
        <f t="shared" si="2"/>
        <v>No Appeals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</row>
    <row r="12" spans="1:116" x14ac:dyDescent="0.3">
      <c r="A12" s="11" t="s">
        <v>14</v>
      </c>
      <c r="B12" s="232">
        <f>'2022 Responses'!E12</f>
        <v>0</v>
      </c>
      <c r="C12" s="233"/>
      <c r="D12" s="234"/>
      <c r="E12" s="232">
        <f>'2022 Responses'!I12</f>
        <v>0</v>
      </c>
      <c r="F12" s="233"/>
      <c r="G12" s="234"/>
      <c r="H12" s="235">
        <f>'2022 Responses'!M12</f>
        <v>0</v>
      </c>
      <c r="I12" s="236"/>
      <c r="J12" s="236"/>
      <c r="K12" s="232">
        <f>'2022 Responses'!Q12</f>
        <v>0</v>
      </c>
      <c r="L12" s="233"/>
      <c r="M12" s="234"/>
      <c r="N12" s="232">
        <f>'2022 Responses'!U12</f>
        <v>0</v>
      </c>
      <c r="O12" s="233"/>
      <c r="P12" s="234"/>
      <c r="Q12" s="84">
        <f>IFERROR('2022 Responses'!Y12,"")</f>
        <v>0</v>
      </c>
      <c r="R12" s="200">
        <f>'2022 Responses'!AB12</f>
        <v>9253</v>
      </c>
      <c r="S12" s="201" t="str">
        <f t="shared" si="0"/>
        <v>No Appeals</v>
      </c>
      <c r="T12" s="202">
        <f t="shared" si="1"/>
        <v>0</v>
      </c>
      <c r="U12" s="203" t="str">
        <f t="shared" si="2"/>
        <v>No Appeals</v>
      </c>
      <c r="DI12" s="17"/>
      <c r="DJ12" s="17"/>
      <c r="DK12" s="17"/>
      <c r="DL12" s="17"/>
    </row>
    <row r="13" spans="1:116" s="15" customFormat="1" x14ac:dyDescent="0.3">
      <c r="A13" s="14" t="s">
        <v>42</v>
      </c>
      <c r="B13" s="223">
        <f>'2022 Responses'!E13</f>
        <v>16</v>
      </c>
      <c r="C13" s="224"/>
      <c r="D13" s="225"/>
      <c r="E13" s="223">
        <f>'2022 Responses'!I13</f>
        <v>0</v>
      </c>
      <c r="F13" s="224"/>
      <c r="G13" s="225"/>
      <c r="H13" s="226">
        <f>'2022 Responses'!M13</f>
        <v>10</v>
      </c>
      <c r="I13" s="227"/>
      <c r="J13" s="227"/>
      <c r="K13" s="223">
        <f>'2022 Responses'!Q13</f>
        <v>1</v>
      </c>
      <c r="L13" s="224"/>
      <c r="M13" s="225"/>
      <c r="N13" s="223">
        <f>'2022 Responses'!U13</f>
        <v>0</v>
      </c>
      <c r="O13" s="224"/>
      <c r="P13" s="225"/>
      <c r="Q13" s="82">
        <f>IFERROR('2022 Responses'!Y13,"")</f>
        <v>0</v>
      </c>
      <c r="R13" s="82">
        <f>'2022 Responses'!AB13</f>
        <v>35394</v>
      </c>
      <c r="S13" s="108">
        <f t="shared" si="0"/>
        <v>0.375</v>
      </c>
      <c r="T13" s="111">
        <f t="shared" si="1"/>
        <v>4.8030739673390969E-4</v>
      </c>
      <c r="U13" s="132">
        <f t="shared" si="2"/>
        <v>0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116" x14ac:dyDescent="0.3">
      <c r="A14" s="11" t="s">
        <v>15</v>
      </c>
      <c r="B14" s="232">
        <f>'2022 Responses'!E14</f>
        <v>0</v>
      </c>
      <c r="C14" s="233"/>
      <c r="D14" s="234"/>
      <c r="E14" s="232">
        <f>'2022 Responses'!I14</f>
        <v>0</v>
      </c>
      <c r="F14" s="233"/>
      <c r="G14" s="234"/>
      <c r="H14" s="235">
        <f>'2022 Responses'!M14</f>
        <v>0</v>
      </c>
      <c r="I14" s="236"/>
      <c r="J14" s="236"/>
      <c r="K14" s="232">
        <f>'2022 Responses'!Q14</f>
        <v>1</v>
      </c>
      <c r="L14" s="233"/>
      <c r="M14" s="234"/>
      <c r="N14" s="232">
        <f>'2022 Responses'!U14</f>
        <v>0</v>
      </c>
      <c r="O14" s="233"/>
      <c r="P14" s="234"/>
      <c r="Q14" s="84">
        <f>IFERROR('2022 Responses'!Y14,"")</f>
        <v>0</v>
      </c>
      <c r="R14" s="200">
        <f>'2022 Responses'!AB14</f>
        <v>4009</v>
      </c>
      <c r="S14" s="201" t="str">
        <f t="shared" si="0"/>
        <v>No Appeals</v>
      </c>
      <c r="T14" s="202">
        <f t="shared" si="1"/>
        <v>2.4943876278373661E-4</v>
      </c>
      <c r="U14" s="203" t="str">
        <f t="shared" si="2"/>
        <v>No Appeals</v>
      </c>
      <c r="DI14" s="17"/>
      <c r="DJ14" s="17"/>
      <c r="DK14" s="17"/>
      <c r="DL14" s="17"/>
    </row>
    <row r="15" spans="1:116" s="15" customFormat="1" x14ac:dyDescent="0.3">
      <c r="A15" s="14" t="s">
        <v>16</v>
      </c>
      <c r="B15" s="223">
        <f>'2022 Responses'!E15</f>
        <v>41</v>
      </c>
      <c r="C15" s="224"/>
      <c r="D15" s="225"/>
      <c r="E15" s="223">
        <f>'2022 Responses'!I15</f>
        <v>48</v>
      </c>
      <c r="F15" s="224"/>
      <c r="G15" s="225"/>
      <c r="H15" s="226">
        <f>'2022 Responses'!M15</f>
        <v>40</v>
      </c>
      <c r="I15" s="227"/>
      <c r="J15" s="227"/>
      <c r="K15" s="223">
        <f>'2022 Responses'!Q15</f>
        <v>2</v>
      </c>
      <c r="L15" s="224"/>
      <c r="M15" s="225"/>
      <c r="N15" s="223">
        <f>'2022 Responses'!U15</f>
        <v>0</v>
      </c>
      <c r="O15" s="224"/>
      <c r="P15" s="225"/>
      <c r="Q15" s="82">
        <f>IFERROR('2022 Responses'!Y15,"")</f>
        <v>30</v>
      </c>
      <c r="R15" s="82">
        <f>'2022 Responses'!AB15</f>
        <v>60381</v>
      </c>
      <c r="S15" s="108">
        <f t="shared" si="0"/>
        <v>2.4390243902439025E-2</v>
      </c>
      <c r="T15" s="111">
        <f t="shared" si="1"/>
        <v>1.5070966032361174E-3</v>
      </c>
      <c r="U15" s="132">
        <f t="shared" si="2"/>
        <v>0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116" x14ac:dyDescent="0.3">
      <c r="A16" s="11" t="s">
        <v>17</v>
      </c>
      <c r="B16" s="232">
        <f>'2022 Responses'!E16</f>
        <v>0</v>
      </c>
      <c r="C16" s="233"/>
      <c r="D16" s="234"/>
      <c r="E16" s="232">
        <f>'2022 Responses'!I16</f>
        <v>221</v>
      </c>
      <c r="F16" s="233"/>
      <c r="G16" s="234"/>
      <c r="H16" s="235">
        <f>'2022 Responses'!M16</f>
        <v>0</v>
      </c>
      <c r="I16" s="236"/>
      <c r="J16" s="236"/>
      <c r="K16" s="232">
        <f>'2022 Responses'!Q16</f>
        <v>1</v>
      </c>
      <c r="L16" s="233"/>
      <c r="M16" s="234"/>
      <c r="N16" s="232">
        <f>'2022 Responses'!U16</f>
        <v>0</v>
      </c>
      <c r="O16" s="233"/>
      <c r="P16" s="234"/>
      <c r="Q16" s="84">
        <f>IFERROR('2022 Responses'!Y16,"")</f>
        <v>30</v>
      </c>
      <c r="R16" s="200">
        <f>'2022 Responses'!AB16</f>
        <v>59529</v>
      </c>
      <c r="S16" s="201" t="str">
        <f t="shared" si="0"/>
        <v>No Appeals</v>
      </c>
      <c r="T16" s="202">
        <f t="shared" si="1"/>
        <v>3.729274807236809E-3</v>
      </c>
      <c r="U16" s="203" t="str">
        <f t="shared" si="2"/>
        <v>No Appeals</v>
      </c>
      <c r="DI16" s="17"/>
      <c r="DJ16" s="17"/>
      <c r="DK16" s="17"/>
      <c r="DL16" s="17"/>
    </row>
    <row r="17" spans="1:116" s="15" customFormat="1" x14ac:dyDescent="0.3">
      <c r="A17" s="14" t="s">
        <v>18</v>
      </c>
      <c r="B17" s="223">
        <f>'2022 Responses'!E17</f>
        <v>0</v>
      </c>
      <c r="C17" s="224"/>
      <c r="D17" s="225"/>
      <c r="E17" s="223">
        <f>'2022 Responses'!I17</f>
        <v>0</v>
      </c>
      <c r="F17" s="224"/>
      <c r="G17" s="225"/>
      <c r="H17" s="226">
        <f>'2022 Responses'!M17</f>
        <v>0</v>
      </c>
      <c r="I17" s="227"/>
      <c r="J17" s="227"/>
      <c r="K17" s="223">
        <f>'2022 Responses'!Q17</f>
        <v>0</v>
      </c>
      <c r="L17" s="224"/>
      <c r="M17" s="225"/>
      <c r="N17" s="223">
        <f>'2022 Responses'!U17</f>
        <v>0</v>
      </c>
      <c r="O17" s="224"/>
      <c r="P17" s="225"/>
      <c r="Q17" s="82">
        <f>IFERROR('2022 Responses'!Y17,"")</f>
        <v>0</v>
      </c>
      <c r="R17" s="82">
        <f>'2022 Responses'!AB17</f>
        <v>51382</v>
      </c>
      <c r="S17" s="108" t="str">
        <f t="shared" si="0"/>
        <v>No Appeals</v>
      </c>
      <c r="T17" s="111">
        <f t="shared" si="1"/>
        <v>0</v>
      </c>
      <c r="U17" s="132" t="str">
        <f t="shared" si="2"/>
        <v>No Appeals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</row>
    <row r="18" spans="1:116" x14ac:dyDescent="0.3">
      <c r="A18" s="11" t="s">
        <v>19</v>
      </c>
      <c r="B18" s="232">
        <f>'2022 Responses'!E18</f>
        <v>0</v>
      </c>
      <c r="C18" s="233"/>
      <c r="D18" s="234"/>
      <c r="E18" s="232">
        <f>'2022 Responses'!I18</f>
        <v>0</v>
      </c>
      <c r="F18" s="233"/>
      <c r="G18" s="234"/>
      <c r="H18" s="235">
        <f>'2022 Responses'!M18</f>
        <v>0</v>
      </c>
      <c r="I18" s="236"/>
      <c r="J18" s="236"/>
      <c r="K18" s="232">
        <f>'2022 Responses'!Q18</f>
        <v>0</v>
      </c>
      <c r="L18" s="233"/>
      <c r="M18" s="234"/>
      <c r="N18" s="232">
        <f>'2022 Responses'!U18</f>
        <v>0</v>
      </c>
      <c r="O18" s="233"/>
      <c r="P18" s="234"/>
      <c r="Q18" s="84">
        <f>IFERROR('2022 Responses'!Y18,"")</f>
        <v>0</v>
      </c>
      <c r="R18" s="200">
        <f>'2022 Responses'!AB18</f>
        <v>30433</v>
      </c>
      <c r="S18" s="201" t="str">
        <f t="shared" si="0"/>
        <v>No Appeals</v>
      </c>
      <c r="T18" s="202">
        <f t="shared" si="1"/>
        <v>0</v>
      </c>
      <c r="U18" s="203" t="str">
        <f t="shared" si="2"/>
        <v>No Appeals</v>
      </c>
      <c r="DI18" s="17"/>
      <c r="DJ18" s="17"/>
      <c r="DK18" s="17"/>
      <c r="DL18" s="17"/>
    </row>
    <row r="19" spans="1:116" s="15" customFormat="1" x14ac:dyDescent="0.3">
      <c r="A19" s="14" t="s">
        <v>44</v>
      </c>
      <c r="B19" s="223">
        <f>'2022 Responses'!E19</f>
        <v>0</v>
      </c>
      <c r="C19" s="224"/>
      <c r="D19" s="225"/>
      <c r="E19" s="223">
        <f>'2022 Responses'!I19</f>
        <v>0</v>
      </c>
      <c r="F19" s="224"/>
      <c r="G19" s="225"/>
      <c r="H19" s="226">
        <f>'2022 Responses'!M19</f>
        <v>0</v>
      </c>
      <c r="I19" s="227"/>
      <c r="J19" s="227"/>
      <c r="K19" s="223">
        <f>'2022 Responses'!Q19</f>
        <v>0</v>
      </c>
      <c r="L19" s="224"/>
      <c r="M19" s="225"/>
      <c r="N19" s="223">
        <f>'2022 Responses'!U19</f>
        <v>0</v>
      </c>
      <c r="O19" s="224"/>
      <c r="P19" s="225"/>
      <c r="Q19" s="82">
        <f>IFERROR('2022 Responses'!Y19,"")</f>
        <v>0</v>
      </c>
      <c r="R19" s="82">
        <f>'2022 Responses'!AB19</f>
        <v>727828</v>
      </c>
      <c r="S19" s="108" t="str">
        <f t="shared" si="0"/>
        <v>No Appeals</v>
      </c>
      <c r="T19" s="111">
        <f t="shared" si="1"/>
        <v>0</v>
      </c>
      <c r="U19" s="132" t="str">
        <f t="shared" si="2"/>
        <v>No Appeals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</row>
    <row r="20" spans="1:116" x14ac:dyDescent="0.3">
      <c r="A20" s="11" t="s">
        <v>20</v>
      </c>
      <c r="B20" s="232">
        <f>'2022 Responses'!E20</f>
        <v>0</v>
      </c>
      <c r="C20" s="233"/>
      <c r="D20" s="234"/>
      <c r="E20" s="232">
        <f>'2022 Responses'!I20</f>
        <v>0</v>
      </c>
      <c r="F20" s="233"/>
      <c r="G20" s="234"/>
      <c r="H20" s="235">
        <f>'2022 Responses'!M20</f>
        <v>0</v>
      </c>
      <c r="I20" s="236"/>
      <c r="J20" s="236"/>
      <c r="K20" s="232">
        <f>'2022 Responses'!Q20</f>
        <v>0</v>
      </c>
      <c r="L20" s="233"/>
      <c r="M20" s="234"/>
      <c r="N20" s="232">
        <f>'2022 Responses'!U20</f>
        <v>0</v>
      </c>
      <c r="O20" s="233"/>
      <c r="P20" s="234"/>
      <c r="Q20" s="84">
        <f>IFERROR('2022 Responses'!Y20,"")</f>
        <v>0</v>
      </c>
      <c r="R20" s="200">
        <f>'2022 Responses'!AB20</f>
        <v>121699</v>
      </c>
      <c r="S20" s="201" t="str">
        <f t="shared" si="0"/>
        <v>No Appeals</v>
      </c>
      <c r="T20" s="202">
        <f t="shared" si="1"/>
        <v>0</v>
      </c>
      <c r="U20" s="203" t="str">
        <f t="shared" si="2"/>
        <v>No Appeals</v>
      </c>
      <c r="DI20" s="17"/>
      <c r="DJ20" s="17"/>
      <c r="DK20" s="17"/>
      <c r="DL20" s="17"/>
    </row>
    <row r="21" spans="1:116" s="15" customFormat="1" x14ac:dyDescent="0.3">
      <c r="A21" s="14" t="s">
        <v>21</v>
      </c>
      <c r="B21" s="223">
        <f>'2022 Responses'!E21</f>
        <v>0</v>
      </c>
      <c r="C21" s="224"/>
      <c r="D21" s="225"/>
      <c r="E21" s="223">
        <f>'2022 Responses'!I21</f>
        <v>0</v>
      </c>
      <c r="F21" s="224"/>
      <c r="G21" s="225"/>
      <c r="H21" s="226">
        <f>'2022 Responses'!M21</f>
        <v>0</v>
      </c>
      <c r="I21" s="227"/>
      <c r="J21" s="227"/>
      <c r="K21" s="223">
        <f>'2022 Responses'!Q21</f>
        <v>0</v>
      </c>
      <c r="L21" s="224"/>
      <c r="M21" s="225"/>
      <c r="N21" s="223">
        <f>'2022 Responses'!U21</f>
        <v>0</v>
      </c>
      <c r="O21" s="224"/>
      <c r="P21" s="225"/>
      <c r="Q21" s="82">
        <f>IFERROR('2022 Responses'!Y21,"")</f>
        <v>0</v>
      </c>
      <c r="R21" s="82">
        <f>'2022 Responses'!AB21</f>
        <v>35754</v>
      </c>
      <c r="S21" s="108" t="str">
        <f t="shared" si="0"/>
        <v>No Appeals</v>
      </c>
      <c r="T21" s="111">
        <f t="shared" si="1"/>
        <v>0</v>
      </c>
      <c r="U21" s="132" t="str">
        <f t="shared" si="2"/>
        <v>No Appeals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</row>
    <row r="22" spans="1:116" x14ac:dyDescent="0.3">
      <c r="A22" s="11" t="s">
        <v>22</v>
      </c>
      <c r="B22" s="232">
        <f>'2022 Responses'!E22</f>
        <v>0</v>
      </c>
      <c r="C22" s="233"/>
      <c r="D22" s="234"/>
      <c r="E22" s="232">
        <f>'2022 Responses'!I22</f>
        <v>99</v>
      </c>
      <c r="F22" s="233"/>
      <c r="G22" s="234"/>
      <c r="H22" s="235">
        <f>'2022 Responses'!M22</f>
        <v>0</v>
      </c>
      <c r="I22" s="236"/>
      <c r="J22" s="236"/>
      <c r="K22" s="232">
        <f>'2022 Responses'!Q22</f>
        <v>0</v>
      </c>
      <c r="L22" s="233"/>
      <c r="M22" s="234"/>
      <c r="N22" s="232">
        <f>'2022 Responses'!U22</f>
        <v>8</v>
      </c>
      <c r="O22" s="233"/>
      <c r="P22" s="234"/>
      <c r="Q22" s="84">
        <f>IFERROR('2022 Responses'!Y22,"")</f>
        <v>24</v>
      </c>
      <c r="R22" s="200">
        <f>'2022 Responses'!AB22</f>
        <v>21790</v>
      </c>
      <c r="S22" s="201" t="str">
        <f t="shared" si="0"/>
        <v>No Appeals</v>
      </c>
      <c r="T22" s="202">
        <f t="shared" si="1"/>
        <v>4.5433685176686552E-3</v>
      </c>
      <c r="U22" s="203" t="str">
        <f t="shared" si="2"/>
        <v>No Appeals</v>
      </c>
      <c r="DI22" s="17"/>
      <c r="DJ22" s="17"/>
      <c r="DK22" s="17"/>
      <c r="DL22" s="17"/>
    </row>
    <row r="23" spans="1:116" s="15" customFormat="1" x14ac:dyDescent="0.3">
      <c r="A23" s="14" t="s">
        <v>23</v>
      </c>
      <c r="B23" s="223">
        <f>'2022 Responses'!E23</f>
        <v>0</v>
      </c>
      <c r="C23" s="224"/>
      <c r="D23" s="225"/>
      <c r="E23" s="223">
        <f>'2022 Responses'!I23</f>
        <v>975</v>
      </c>
      <c r="F23" s="224"/>
      <c r="G23" s="225"/>
      <c r="H23" s="226">
        <f>'2022 Responses'!M23</f>
        <v>0</v>
      </c>
      <c r="I23" s="227"/>
      <c r="J23" s="227"/>
      <c r="K23" s="223">
        <f>'2022 Responses'!Q23</f>
        <v>4</v>
      </c>
      <c r="L23" s="224"/>
      <c r="M23" s="225"/>
      <c r="N23" s="223">
        <f>'2022 Responses'!U23</f>
        <v>2</v>
      </c>
      <c r="O23" s="224"/>
      <c r="P23" s="225"/>
      <c r="Q23" s="82">
        <f>IFERROR('2022 Responses'!Y23,"")</f>
        <v>2</v>
      </c>
      <c r="R23" s="82">
        <f>'2022 Responses'!AB23</f>
        <v>64240</v>
      </c>
      <c r="S23" s="108" t="str">
        <f t="shared" si="0"/>
        <v>No Appeals</v>
      </c>
      <c r="T23" s="111">
        <f t="shared" si="1"/>
        <v>1.523972602739726E-2</v>
      </c>
      <c r="U23" s="132" t="str">
        <f t="shared" si="2"/>
        <v>No Appeals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</row>
    <row r="24" spans="1:116" x14ac:dyDescent="0.3">
      <c r="A24" s="11" t="s">
        <v>24</v>
      </c>
      <c r="B24" s="232">
        <f>'2022 Responses'!E24</f>
        <v>0</v>
      </c>
      <c r="C24" s="233"/>
      <c r="D24" s="234"/>
      <c r="E24" s="232">
        <f>'2022 Responses'!I24</f>
        <v>0</v>
      </c>
      <c r="F24" s="233"/>
      <c r="G24" s="234"/>
      <c r="H24" s="235">
        <f>'2022 Responses'!M24</f>
        <v>0</v>
      </c>
      <c r="I24" s="236"/>
      <c r="J24" s="236"/>
      <c r="K24" s="232">
        <f>'2022 Responses'!Q24</f>
        <v>0</v>
      </c>
      <c r="L24" s="233"/>
      <c r="M24" s="234"/>
      <c r="N24" s="232">
        <f>'2022 Responses'!U24</f>
        <v>0</v>
      </c>
      <c r="O24" s="233"/>
      <c r="P24" s="234"/>
      <c r="Q24" s="84">
        <f>IFERROR('2022 Responses'!Y24,"")</f>
        <v>0</v>
      </c>
      <c r="R24" s="200">
        <f>'2022 Responses'!AB24</f>
        <v>18143</v>
      </c>
      <c r="S24" s="201" t="str">
        <f t="shared" si="0"/>
        <v>No Appeals</v>
      </c>
      <c r="T24" s="202">
        <f t="shared" si="1"/>
        <v>0</v>
      </c>
      <c r="U24" s="203" t="str">
        <f t="shared" si="2"/>
        <v>No Appeals</v>
      </c>
      <c r="DI24" s="17"/>
      <c r="DJ24" s="17"/>
      <c r="DK24" s="17"/>
      <c r="DL24" s="17"/>
    </row>
    <row r="25" spans="1:116" s="15" customFormat="1" x14ac:dyDescent="0.3">
      <c r="A25" s="14" t="s">
        <v>25</v>
      </c>
      <c r="B25" s="223">
        <f>'2022 Responses'!E25</f>
        <v>0</v>
      </c>
      <c r="C25" s="224"/>
      <c r="D25" s="225"/>
      <c r="E25" s="223">
        <f>'2022 Responses'!I25</f>
        <v>0</v>
      </c>
      <c r="F25" s="224"/>
      <c r="G25" s="225"/>
      <c r="H25" s="226">
        <f>'2022 Responses'!M25</f>
        <v>0</v>
      </c>
      <c r="I25" s="227"/>
      <c r="J25" s="227"/>
      <c r="K25" s="223">
        <f>'2022 Responses'!Q25</f>
        <v>0</v>
      </c>
      <c r="L25" s="224"/>
      <c r="M25" s="225"/>
      <c r="N25" s="223">
        <f>'2022 Responses'!U25</f>
        <v>0</v>
      </c>
      <c r="O25" s="224"/>
      <c r="P25" s="225"/>
      <c r="Q25" s="82">
        <f>IFERROR('2022 Responses'!Y25,"")</f>
        <v>0</v>
      </c>
      <c r="R25" s="82">
        <f>'2022 Responses'!AB25</f>
        <v>53444</v>
      </c>
      <c r="S25" s="108" t="str">
        <f t="shared" si="0"/>
        <v>No Appeals</v>
      </c>
      <c r="T25" s="111">
        <f t="shared" si="1"/>
        <v>0</v>
      </c>
      <c r="U25" s="132" t="str">
        <f t="shared" si="2"/>
        <v>No Appeals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16" x14ac:dyDescent="0.3">
      <c r="A26" s="11" t="s">
        <v>26</v>
      </c>
      <c r="B26" s="232">
        <f>'2022 Responses'!E26</f>
        <v>43</v>
      </c>
      <c r="C26" s="233"/>
      <c r="D26" s="234"/>
      <c r="E26" s="232">
        <f>'2022 Responses'!I26</f>
        <v>0</v>
      </c>
      <c r="F26" s="233"/>
      <c r="G26" s="234"/>
      <c r="H26" s="235">
        <f>'2022 Responses'!M26</f>
        <v>34</v>
      </c>
      <c r="I26" s="236"/>
      <c r="J26" s="236"/>
      <c r="K26" s="232">
        <f>'2022 Responses'!Q26</f>
        <v>2</v>
      </c>
      <c r="L26" s="233"/>
      <c r="M26" s="234"/>
      <c r="N26" s="232">
        <f>'2022 Responses'!U26</f>
        <v>1</v>
      </c>
      <c r="O26" s="233"/>
      <c r="P26" s="234"/>
      <c r="Q26" s="84">
        <f>IFERROR('2022 Responses'!Y26,"")</f>
        <v>15</v>
      </c>
      <c r="R26" s="200">
        <f>'2022 Responses'!AB26</f>
        <v>48665</v>
      </c>
      <c r="S26" s="201">
        <f t="shared" si="0"/>
        <v>0.20930232558139536</v>
      </c>
      <c r="T26" s="202">
        <f t="shared" si="1"/>
        <v>9.2468920168498926E-4</v>
      </c>
      <c r="U26" s="203">
        <f t="shared" si="2"/>
        <v>2.3255813953488372E-2</v>
      </c>
      <c r="DI26" s="17"/>
      <c r="DJ26" s="17"/>
      <c r="DK26" s="17"/>
      <c r="DL26" s="17"/>
    </row>
    <row r="27" spans="1:116" s="15" customFormat="1" x14ac:dyDescent="0.3">
      <c r="A27" s="14" t="s">
        <v>27</v>
      </c>
      <c r="B27" s="223">
        <f>'2022 Responses'!E27</f>
        <v>0</v>
      </c>
      <c r="C27" s="224"/>
      <c r="D27" s="225"/>
      <c r="E27" s="223">
        <f>'2022 Responses'!I27</f>
        <v>0</v>
      </c>
      <c r="F27" s="224"/>
      <c r="G27" s="225"/>
      <c r="H27" s="226">
        <f>'2022 Responses'!M27</f>
        <v>0</v>
      </c>
      <c r="I27" s="227"/>
      <c r="J27" s="227"/>
      <c r="K27" s="223">
        <f>'2022 Responses'!Q27</f>
        <v>0</v>
      </c>
      <c r="L27" s="224"/>
      <c r="M27" s="225"/>
      <c r="N27" s="223">
        <f>'2022 Responses'!U27</f>
        <v>0</v>
      </c>
      <c r="O27" s="224"/>
      <c r="P27" s="225"/>
      <c r="Q27" s="82">
        <f>IFERROR('2022 Responses'!Y27,"")</f>
        <v>0</v>
      </c>
      <c r="R27" s="82">
        <f>'2022 Responses'!AB27</f>
        <v>33386</v>
      </c>
      <c r="S27" s="108" t="str">
        <f t="shared" si="0"/>
        <v>No Appeals</v>
      </c>
      <c r="T27" s="111">
        <f t="shared" si="1"/>
        <v>0</v>
      </c>
      <c r="U27" s="132" t="str">
        <f t="shared" si="2"/>
        <v>No Appeals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16" x14ac:dyDescent="0.3">
      <c r="A28" s="11" t="s">
        <v>28</v>
      </c>
      <c r="B28" s="232">
        <f>'2022 Responses'!E28</f>
        <v>0</v>
      </c>
      <c r="C28" s="233"/>
      <c r="D28" s="234"/>
      <c r="E28" s="232">
        <f>'2022 Responses'!I28</f>
        <v>0</v>
      </c>
      <c r="F28" s="233"/>
      <c r="G28" s="234"/>
      <c r="H28" s="235">
        <f>'2022 Responses'!M28</f>
        <v>0</v>
      </c>
      <c r="I28" s="236"/>
      <c r="J28" s="236"/>
      <c r="K28" s="232">
        <f>'2022 Responses'!Q28</f>
        <v>0</v>
      </c>
      <c r="L28" s="233"/>
      <c r="M28" s="234"/>
      <c r="N28" s="232">
        <f>'2022 Responses'!U28</f>
        <v>0</v>
      </c>
      <c r="O28" s="233"/>
      <c r="P28" s="234"/>
      <c r="Q28" s="84">
        <f>IFERROR('2022 Responses'!Y28,"")</f>
        <v>0</v>
      </c>
      <c r="R28" s="200">
        <f>'2022 Responses'!AB28</f>
        <v>15519</v>
      </c>
      <c r="S28" s="201" t="str">
        <f t="shared" si="0"/>
        <v>No Appeals</v>
      </c>
      <c r="T28" s="202">
        <f t="shared" si="1"/>
        <v>0</v>
      </c>
      <c r="U28" s="203" t="str">
        <f t="shared" si="2"/>
        <v>No Appeals</v>
      </c>
      <c r="DI28" s="17"/>
      <c r="DJ28" s="17"/>
      <c r="DK28" s="17"/>
      <c r="DL28" s="17"/>
    </row>
    <row r="29" spans="1:116" s="15" customFormat="1" x14ac:dyDescent="0.3">
      <c r="A29" s="14" t="s">
        <v>29</v>
      </c>
      <c r="B29" s="223">
        <f>'2022 Responses'!E29</f>
        <v>0</v>
      </c>
      <c r="C29" s="224"/>
      <c r="D29" s="225"/>
      <c r="E29" s="223">
        <f>'2022 Responses'!I29</f>
        <v>0</v>
      </c>
      <c r="F29" s="224"/>
      <c r="G29" s="225"/>
      <c r="H29" s="226">
        <f>'2022 Responses'!M29</f>
        <v>0</v>
      </c>
      <c r="I29" s="227"/>
      <c r="J29" s="227"/>
      <c r="K29" s="223">
        <f>'2022 Responses'!Q29</f>
        <v>0</v>
      </c>
      <c r="L29" s="224"/>
      <c r="M29" s="225"/>
      <c r="N29" s="223">
        <f>'2022 Responses'!U29</f>
        <v>0</v>
      </c>
      <c r="O29" s="224"/>
      <c r="P29" s="225"/>
      <c r="Q29" s="82">
        <f>IFERROR('2022 Responses'!Y29,"")</f>
        <v>0</v>
      </c>
      <c r="R29" s="82">
        <f>'2022 Responses'!AB29</f>
        <v>336370</v>
      </c>
      <c r="S29" s="108" t="str">
        <f t="shared" si="0"/>
        <v>No Appeals</v>
      </c>
      <c r="T29" s="111">
        <f t="shared" si="1"/>
        <v>0</v>
      </c>
      <c r="U29" s="132" t="str">
        <f t="shared" si="2"/>
        <v>No Appeals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</row>
    <row r="30" spans="1:116" x14ac:dyDescent="0.3">
      <c r="A30" s="11" t="s">
        <v>30</v>
      </c>
      <c r="B30" s="232">
        <f>'2022 Responses'!E30</f>
        <v>28</v>
      </c>
      <c r="C30" s="233"/>
      <c r="D30" s="234"/>
      <c r="E30" s="232">
        <f>'2022 Responses'!I30</f>
        <v>55</v>
      </c>
      <c r="F30" s="233"/>
      <c r="G30" s="234"/>
      <c r="H30" s="235">
        <f>'2022 Responses'!M30</f>
        <v>20</v>
      </c>
      <c r="I30" s="236"/>
      <c r="J30" s="236"/>
      <c r="K30" s="232">
        <f>'2022 Responses'!Q30</f>
        <v>6</v>
      </c>
      <c r="L30" s="233"/>
      <c r="M30" s="234"/>
      <c r="N30" s="232">
        <f>'2022 Responses'!U30</f>
        <v>0</v>
      </c>
      <c r="O30" s="233"/>
      <c r="P30" s="234"/>
      <c r="Q30" s="84">
        <f>IFERROR('2022 Responses'!Y30,"")</f>
        <v>35</v>
      </c>
      <c r="R30" s="200">
        <f>'2022 Responses'!AB30</f>
        <v>18718</v>
      </c>
      <c r="S30" s="201">
        <f t="shared" si="0"/>
        <v>0.2857142857142857</v>
      </c>
      <c r="T30" s="202">
        <f t="shared" si="1"/>
        <v>4.7547814937493318E-3</v>
      </c>
      <c r="U30" s="203">
        <f t="shared" si="2"/>
        <v>0</v>
      </c>
      <c r="DI30" s="17"/>
      <c r="DJ30" s="17"/>
      <c r="DK30" s="17"/>
      <c r="DL30" s="17"/>
    </row>
    <row r="31" spans="1:116" s="15" customFormat="1" x14ac:dyDescent="0.3">
      <c r="A31" s="14" t="s">
        <v>31</v>
      </c>
      <c r="B31" s="223">
        <f>'2022 Responses'!E31</f>
        <v>0</v>
      </c>
      <c r="C31" s="224"/>
      <c r="D31" s="225"/>
      <c r="E31" s="223">
        <f>'2022 Responses'!I31</f>
        <v>0</v>
      </c>
      <c r="F31" s="224"/>
      <c r="G31" s="225"/>
      <c r="H31" s="226">
        <f>'2022 Responses'!M31</f>
        <v>0</v>
      </c>
      <c r="I31" s="227"/>
      <c r="J31" s="227"/>
      <c r="K31" s="223">
        <f>'2022 Responses'!Q31</f>
        <v>0</v>
      </c>
      <c r="L31" s="224"/>
      <c r="M31" s="225"/>
      <c r="N31" s="223">
        <f>'2022 Responses'!U31</f>
        <v>0</v>
      </c>
      <c r="O31" s="224"/>
      <c r="P31" s="225"/>
      <c r="Q31" s="82">
        <f>IFERROR('2022 Responses'!Y31,"")</f>
        <v>0</v>
      </c>
      <c r="R31" s="82">
        <f>'2022 Responses'!AB31</f>
        <v>69251</v>
      </c>
      <c r="S31" s="108" t="str">
        <f t="shared" si="0"/>
        <v>No Appeals</v>
      </c>
      <c r="T31" s="111">
        <f t="shared" si="1"/>
        <v>0</v>
      </c>
      <c r="U31" s="132" t="str">
        <f t="shared" si="2"/>
        <v>No Appeals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</row>
    <row r="32" spans="1:116" x14ac:dyDescent="0.3">
      <c r="A32" s="11" t="s">
        <v>32</v>
      </c>
      <c r="B32" s="232">
        <f>'2022 Responses'!E32</f>
        <v>1</v>
      </c>
      <c r="C32" s="233"/>
      <c r="D32" s="234"/>
      <c r="E32" s="232">
        <f>'2022 Responses'!I32</f>
        <v>0</v>
      </c>
      <c r="F32" s="233"/>
      <c r="G32" s="234"/>
      <c r="H32" s="235">
        <f>'2022 Responses'!M32</f>
        <v>0</v>
      </c>
      <c r="I32" s="236"/>
      <c r="J32" s="236"/>
      <c r="K32" s="232">
        <f>'2022 Responses'!Q32</f>
        <v>0</v>
      </c>
      <c r="L32" s="233"/>
      <c r="M32" s="234"/>
      <c r="N32" s="232">
        <f>'2022 Responses'!U32</f>
        <v>0</v>
      </c>
      <c r="O32" s="233"/>
      <c r="P32" s="234"/>
      <c r="Q32" s="84">
        <f>IFERROR('2022 Responses'!Y32,"")</f>
        <v>6</v>
      </c>
      <c r="R32" s="200">
        <f>'2022 Responses'!AB32</f>
        <v>8249</v>
      </c>
      <c r="S32" s="201">
        <f t="shared" si="0"/>
        <v>1</v>
      </c>
      <c r="T32" s="202">
        <f t="shared" si="1"/>
        <v>1.2122681537156019E-4</v>
      </c>
      <c r="U32" s="203">
        <f t="shared" si="2"/>
        <v>0</v>
      </c>
      <c r="DI32" s="17"/>
      <c r="DJ32" s="17"/>
      <c r="DK32" s="17"/>
      <c r="DL32" s="17"/>
    </row>
    <row r="33" spans="1:116" s="15" customFormat="1" x14ac:dyDescent="0.3">
      <c r="A33" s="14" t="s">
        <v>33</v>
      </c>
      <c r="B33" s="223">
        <f>'2022 Responses'!E33</f>
        <v>59</v>
      </c>
      <c r="C33" s="224"/>
      <c r="D33" s="225"/>
      <c r="E33" s="223">
        <f>'2022 Responses'!I33</f>
        <v>518</v>
      </c>
      <c r="F33" s="224"/>
      <c r="G33" s="225"/>
      <c r="H33" s="226">
        <f>'2022 Responses'!M33</f>
        <v>58</v>
      </c>
      <c r="I33" s="227"/>
      <c r="J33" s="227"/>
      <c r="K33" s="223">
        <f>'2022 Responses'!Q33</f>
        <v>235</v>
      </c>
      <c r="L33" s="224"/>
      <c r="M33" s="225"/>
      <c r="N33" s="223">
        <f>'2022 Responses'!U33</f>
        <v>0</v>
      </c>
      <c r="O33" s="224"/>
      <c r="P33" s="225"/>
      <c r="Q33" s="82">
        <f>IFERROR('2022 Responses'!Y33,"")</f>
        <v>340</v>
      </c>
      <c r="R33" s="82">
        <f>'2022 Responses'!AB33</f>
        <v>317402</v>
      </c>
      <c r="S33" s="108">
        <f t="shared" si="0"/>
        <v>1.6949152542372881E-2</v>
      </c>
      <c r="T33" s="111">
        <f t="shared" si="1"/>
        <v>2.5582699541905848E-3</v>
      </c>
      <c r="U33" s="132">
        <f t="shared" si="2"/>
        <v>0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</row>
    <row r="34" spans="1:116" x14ac:dyDescent="0.3">
      <c r="A34" s="11" t="s">
        <v>34</v>
      </c>
      <c r="B34" s="232">
        <f>'2022 Responses'!E34</f>
        <v>0</v>
      </c>
      <c r="C34" s="233"/>
      <c r="D34" s="234"/>
      <c r="E34" s="232">
        <f>'2022 Responses'!I34</f>
        <v>0</v>
      </c>
      <c r="F34" s="233"/>
      <c r="G34" s="234"/>
      <c r="H34" s="235">
        <f>'2022 Responses'!M34</f>
        <v>0</v>
      </c>
      <c r="I34" s="236"/>
      <c r="J34" s="236"/>
      <c r="K34" s="232">
        <f>'2022 Responses'!Q34</f>
        <v>0</v>
      </c>
      <c r="L34" s="233"/>
      <c r="M34" s="234"/>
      <c r="N34" s="232">
        <f>'2022 Responses'!U34</f>
        <v>0</v>
      </c>
      <c r="O34" s="233"/>
      <c r="P34" s="234"/>
      <c r="Q34" s="84">
        <f>IFERROR('2022 Responses'!Y34,"")</f>
        <v>0</v>
      </c>
      <c r="R34" s="200">
        <f>'2022 Responses'!AB34</f>
        <v>229318</v>
      </c>
      <c r="S34" s="201" t="str">
        <f t="shared" si="0"/>
        <v>No Appeals</v>
      </c>
      <c r="T34" s="202">
        <f t="shared" si="1"/>
        <v>0</v>
      </c>
      <c r="U34" s="203" t="str">
        <f t="shared" si="2"/>
        <v>No Appeals</v>
      </c>
      <c r="DI34" s="17"/>
      <c r="DJ34" s="17"/>
      <c r="DK34" s="17"/>
      <c r="DL34" s="17"/>
    </row>
    <row r="35" spans="1:116" s="15" customFormat="1" x14ac:dyDescent="0.3">
      <c r="A35" s="14" t="s">
        <v>35</v>
      </c>
      <c r="B35" s="223">
        <f>'2022 Responses'!E35</f>
        <v>16</v>
      </c>
      <c r="C35" s="224"/>
      <c r="D35" s="225"/>
      <c r="E35" s="223">
        <f>'2022 Responses'!I35</f>
        <v>0</v>
      </c>
      <c r="F35" s="224"/>
      <c r="G35" s="225"/>
      <c r="H35" s="226">
        <f>'2022 Responses'!M35</f>
        <v>7</v>
      </c>
      <c r="I35" s="227"/>
      <c r="J35" s="227"/>
      <c r="K35" s="223">
        <f>'2022 Responses'!Q35</f>
        <v>4</v>
      </c>
      <c r="L35" s="224"/>
      <c r="M35" s="225"/>
      <c r="N35" s="223">
        <f>'2022 Responses'!U35</f>
        <v>0</v>
      </c>
      <c r="O35" s="224"/>
      <c r="P35" s="225"/>
      <c r="Q35" s="82">
        <f>IFERROR('2022 Responses'!Y35,"")</f>
        <v>1</v>
      </c>
      <c r="R35" s="82">
        <f>'2022 Responses'!AB35</f>
        <v>41930</v>
      </c>
      <c r="S35" s="108">
        <f t="shared" si="0"/>
        <v>0.5625</v>
      </c>
      <c r="T35" s="111">
        <f t="shared" si="1"/>
        <v>4.7698545194371572E-4</v>
      </c>
      <c r="U35" s="132">
        <f t="shared" si="2"/>
        <v>0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</row>
    <row r="36" spans="1:116" x14ac:dyDescent="0.3">
      <c r="A36" s="11" t="s">
        <v>36</v>
      </c>
      <c r="B36" s="232">
        <f>'2022 Responses'!E36</f>
        <v>0</v>
      </c>
      <c r="C36" s="233"/>
      <c r="D36" s="234"/>
      <c r="E36" s="232">
        <f>'2022 Responses'!I36</f>
        <v>0</v>
      </c>
      <c r="F36" s="233"/>
      <c r="G36" s="234"/>
      <c r="H36" s="235">
        <f>'2022 Responses'!M36</f>
        <v>0</v>
      </c>
      <c r="I36" s="236"/>
      <c r="J36" s="236"/>
      <c r="K36" s="232">
        <f>'2022 Responses'!Q36</f>
        <v>0</v>
      </c>
      <c r="L36" s="233"/>
      <c r="M36" s="234"/>
      <c r="N36" s="232">
        <f>'2022 Responses'!U36</f>
        <v>0</v>
      </c>
      <c r="O36" s="233"/>
      <c r="P36" s="234"/>
      <c r="Q36" s="84">
        <f>IFERROR('2022 Responses'!Y36,"")</f>
        <v>0</v>
      </c>
      <c r="R36" s="200">
        <f>'2022 Responses'!AB36</f>
        <v>127852</v>
      </c>
      <c r="S36" s="201" t="str">
        <f t="shared" si="0"/>
        <v>No Appeals</v>
      </c>
      <c r="T36" s="202">
        <f t="shared" si="1"/>
        <v>0</v>
      </c>
      <c r="U36" s="203" t="str">
        <f t="shared" si="2"/>
        <v>No Appeals</v>
      </c>
      <c r="DI36" s="17"/>
      <c r="DJ36" s="17"/>
      <c r="DK36" s="17"/>
      <c r="DL36" s="17"/>
    </row>
    <row r="37" spans="1:116" s="15" customFormat="1" x14ac:dyDescent="0.3">
      <c r="A37" s="14" t="s">
        <v>37</v>
      </c>
      <c r="B37" s="223">
        <f>'2022 Responses'!E37</f>
        <v>12</v>
      </c>
      <c r="C37" s="224"/>
      <c r="D37" s="225"/>
      <c r="E37" s="223">
        <f>'2022 Responses'!I37</f>
        <v>0</v>
      </c>
      <c r="F37" s="224"/>
      <c r="G37" s="225"/>
      <c r="H37" s="226">
        <f>'2022 Responses'!M37</f>
        <v>11</v>
      </c>
      <c r="I37" s="227"/>
      <c r="J37" s="227"/>
      <c r="K37" s="223">
        <f>'2022 Responses'!Q37</f>
        <v>3</v>
      </c>
      <c r="L37" s="224"/>
      <c r="M37" s="225"/>
      <c r="N37" s="223">
        <f>'2022 Responses'!U37</f>
        <v>0</v>
      </c>
      <c r="O37" s="224"/>
      <c r="P37" s="225"/>
      <c r="Q37" s="82">
        <f>IFERROR('2022 Responses'!Y37,"")</f>
        <v>44</v>
      </c>
      <c r="R37" s="82">
        <f>'2022 Responses'!AB37</f>
        <v>4460</v>
      </c>
      <c r="S37" s="108">
        <f t="shared" si="0"/>
        <v>8.3333333333333329E-2</v>
      </c>
      <c r="T37" s="111">
        <f t="shared" si="1"/>
        <v>3.3632286995515697E-3</v>
      </c>
      <c r="U37" s="132">
        <f t="shared" si="2"/>
        <v>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</row>
    <row r="38" spans="1:116" x14ac:dyDescent="0.3">
      <c r="A38" s="11" t="s">
        <v>38</v>
      </c>
      <c r="B38" s="232">
        <f>'2022 Responses'!E38</f>
        <v>0</v>
      </c>
      <c r="C38" s="233"/>
      <c r="D38" s="234"/>
      <c r="E38" s="232">
        <f>'2022 Responses'!I38</f>
        <v>159</v>
      </c>
      <c r="F38" s="233"/>
      <c r="G38" s="234"/>
      <c r="H38" s="235">
        <f>'2022 Responses'!M38</f>
        <v>0</v>
      </c>
      <c r="I38" s="236"/>
      <c r="J38" s="236"/>
      <c r="K38" s="232">
        <f>'2022 Responses'!Q38</f>
        <v>0</v>
      </c>
      <c r="L38" s="233"/>
      <c r="M38" s="234"/>
      <c r="N38" s="232">
        <f>'2022 Responses'!U38</f>
        <v>0</v>
      </c>
      <c r="O38" s="233"/>
      <c r="P38" s="234"/>
      <c r="Q38" s="84">
        <f>IFERROR('2022 Responses'!Y38,"")</f>
        <v>0</v>
      </c>
      <c r="R38" s="200">
        <f>'2022 Responses'!AB38</f>
        <v>30788</v>
      </c>
      <c r="S38" s="201" t="str">
        <f t="shared" si="0"/>
        <v>No Appeals</v>
      </c>
      <c r="T38" s="202">
        <f t="shared" si="1"/>
        <v>5.1643497466545406E-3</v>
      </c>
      <c r="U38" s="203" t="str">
        <f t="shared" si="2"/>
        <v>No Appeals</v>
      </c>
      <c r="DI38" s="17"/>
      <c r="DJ38" s="17"/>
      <c r="DK38" s="17"/>
      <c r="DL38" s="17"/>
    </row>
    <row r="39" spans="1:116" s="15" customFormat="1" x14ac:dyDescent="0.3">
      <c r="A39" s="14" t="s">
        <v>39</v>
      </c>
      <c r="B39" s="223">
        <f>'2022 Responses'!E39</f>
        <v>0</v>
      </c>
      <c r="C39" s="224"/>
      <c r="D39" s="225"/>
      <c r="E39" s="223">
        <f>'2022 Responses'!I39</f>
        <v>0</v>
      </c>
      <c r="F39" s="224"/>
      <c r="G39" s="225"/>
      <c r="H39" s="226">
        <f>'2022 Responses'!M39</f>
        <v>0</v>
      </c>
      <c r="I39" s="227"/>
      <c r="J39" s="227"/>
      <c r="K39" s="223">
        <f>'2022 Responses'!Q39</f>
        <v>0</v>
      </c>
      <c r="L39" s="224"/>
      <c r="M39" s="225"/>
      <c r="N39" s="223">
        <f>'2022 Responses'!U39</f>
        <v>0</v>
      </c>
      <c r="O39" s="224"/>
      <c r="P39" s="225"/>
      <c r="Q39" s="82">
        <f>IFERROR('2022 Responses'!Y39,"")</f>
        <v>0</v>
      </c>
      <c r="R39" s="82">
        <f>'2022 Responses'!AB39</f>
        <v>114100</v>
      </c>
      <c r="S39" s="108" t="str">
        <f t="shared" si="0"/>
        <v>No Appeals</v>
      </c>
      <c r="T39" s="111">
        <f t="shared" si="1"/>
        <v>0</v>
      </c>
      <c r="U39" s="132" t="str">
        <f t="shared" si="2"/>
        <v>No Appeals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</row>
    <row r="40" spans="1:116" x14ac:dyDescent="0.3">
      <c r="A40" s="11" t="s">
        <v>40</v>
      </c>
      <c r="B40" s="232">
        <f>'2022 Responses'!E40</f>
        <v>0</v>
      </c>
      <c r="C40" s="233"/>
      <c r="D40" s="234"/>
      <c r="E40" s="232">
        <f>'2022 Responses'!I40</f>
        <v>0</v>
      </c>
      <c r="F40" s="233"/>
      <c r="G40" s="234"/>
      <c r="H40" s="235">
        <f>'2022 Responses'!M40</f>
        <v>0</v>
      </c>
      <c r="I40" s="236"/>
      <c r="J40" s="236"/>
      <c r="K40" s="232">
        <f>'2022 Responses'!Q40</f>
        <v>0</v>
      </c>
      <c r="L40" s="233"/>
      <c r="M40" s="234"/>
      <c r="N40" s="232">
        <f>'2022 Responses'!U40</f>
        <v>0</v>
      </c>
      <c r="O40" s="233"/>
      <c r="P40" s="234"/>
      <c r="Q40" s="84">
        <f>IFERROR('2022 Responses'!Y40,"")</f>
        <v>0</v>
      </c>
      <c r="R40" s="200">
        <f>'2022 Responses'!AB40</f>
        <v>36938</v>
      </c>
      <c r="S40" s="201" t="str">
        <f t="shared" si="0"/>
        <v>No Appeals</v>
      </c>
      <c r="T40" s="202">
        <f t="shared" si="1"/>
        <v>0</v>
      </c>
      <c r="U40" s="203" t="str">
        <f t="shared" si="2"/>
        <v>No Appeals</v>
      </c>
      <c r="DI40" s="17"/>
      <c r="DJ40" s="17"/>
      <c r="DK40" s="17"/>
      <c r="DL40" s="17"/>
    </row>
    <row r="41" spans="1:116" s="15" customFormat="1" x14ac:dyDescent="0.3">
      <c r="A41" s="14" t="s">
        <v>41</v>
      </c>
      <c r="B41" s="223">
        <f>'2022 Responses'!E41</f>
        <v>0</v>
      </c>
      <c r="C41" s="224"/>
      <c r="D41" s="225"/>
      <c r="E41" s="223">
        <f>'2022 Responses'!I41</f>
        <v>0</v>
      </c>
      <c r="F41" s="224"/>
      <c r="G41" s="225"/>
      <c r="H41" s="226">
        <f>'2022 Responses'!M41</f>
        <v>0</v>
      </c>
      <c r="I41" s="227"/>
      <c r="J41" s="227"/>
      <c r="K41" s="223">
        <f>'2022 Responses'!Q41</f>
        <v>0</v>
      </c>
      <c r="L41" s="224"/>
      <c r="M41" s="225"/>
      <c r="N41" s="223">
        <f>'2022 Responses'!U41</f>
        <v>0</v>
      </c>
      <c r="O41" s="224"/>
      <c r="P41" s="225"/>
      <c r="Q41" s="82">
        <f>IFERROR('2022 Responses'!Y41,"")</f>
        <v>0</v>
      </c>
      <c r="R41" s="82">
        <f>'2022 Responses'!AB41</f>
        <v>107376</v>
      </c>
      <c r="S41" s="108" t="str">
        <f t="shared" si="0"/>
        <v>No Appeals</v>
      </c>
      <c r="T41" s="111">
        <f t="shared" si="1"/>
        <v>0</v>
      </c>
      <c r="U41" s="132" t="str">
        <f t="shared" si="2"/>
        <v>No Appeals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1:116" s="7" customFormat="1" x14ac:dyDescent="0.3">
      <c r="A42" s="16" t="s">
        <v>45</v>
      </c>
      <c r="B42" s="228">
        <f>SUM(B3:B41)</f>
        <v>475</v>
      </c>
      <c r="C42" s="228"/>
      <c r="D42" s="228"/>
      <c r="E42" s="228">
        <f>SUM(E3:E41)</f>
        <v>2611</v>
      </c>
      <c r="F42" s="228"/>
      <c r="G42" s="228"/>
      <c r="H42" s="228">
        <f>SUM(H3:H41)</f>
        <v>322</v>
      </c>
      <c r="I42" s="228"/>
      <c r="J42" s="228"/>
      <c r="K42" s="228">
        <f>SUM(K3:K41)</f>
        <v>364</v>
      </c>
      <c r="L42" s="228"/>
      <c r="M42" s="228"/>
      <c r="N42" s="229">
        <f>SUM(N3:N41)</f>
        <v>17</v>
      </c>
      <c r="O42" s="230"/>
      <c r="P42" s="231"/>
      <c r="Q42" s="83">
        <f>SUM(Q3:Q41)</f>
        <v>823</v>
      </c>
      <c r="R42" s="83">
        <f>SUM(R3:R41)</f>
        <v>3310318</v>
      </c>
      <c r="S42" s="83"/>
      <c r="T42" s="83"/>
      <c r="U42" s="83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</row>
    <row r="43" spans="1:116" s="17" customFormat="1" x14ac:dyDescent="0.3">
      <c r="A43" s="153" t="s">
        <v>94</v>
      </c>
      <c r="B43" s="220">
        <f>AVERAGE(B3:B41)</f>
        <v>12.179487179487179</v>
      </c>
      <c r="C43" s="221"/>
      <c r="D43" s="209">
        <f>AVERAGE(D3:F41)</f>
        <v>66.948717948717942</v>
      </c>
      <c r="E43" s="220">
        <f>AVERAGE(E3:E41)</f>
        <v>66.948717948717942</v>
      </c>
      <c r="F43" s="221"/>
      <c r="G43" s="209">
        <f>AVERAGE(G3:I41)</f>
        <v>8.2564102564102573</v>
      </c>
      <c r="H43" s="220">
        <f>AVERAGE(H3:H41)</f>
        <v>8.2564102564102573</v>
      </c>
      <c r="I43" s="221"/>
      <c r="J43" s="209">
        <f>AVERAGE(J3:L41)</f>
        <v>9.3333333333333339</v>
      </c>
      <c r="K43" s="220">
        <f>AVERAGE(K3:K41)</f>
        <v>9.3333333333333339</v>
      </c>
      <c r="L43" s="222"/>
      <c r="M43" s="221"/>
      <c r="N43" s="220">
        <f>AVERAGE(N3:N41)</f>
        <v>0.4358974358974359</v>
      </c>
      <c r="O43" s="222"/>
      <c r="P43" s="221"/>
      <c r="Q43" s="199">
        <f>AVERAGE(Q3:Q41)</f>
        <v>21.102564102564102</v>
      </c>
      <c r="R43" s="153"/>
      <c r="S43" s="153"/>
      <c r="T43" s="153"/>
      <c r="U43" s="153"/>
    </row>
    <row r="44" spans="1:116" s="17" customFormat="1" x14ac:dyDescent="0.3"/>
    <row r="45" spans="1:116" s="17" customFormat="1" x14ac:dyDescent="0.3"/>
    <row r="46" spans="1:116" s="17" customFormat="1" x14ac:dyDescent="0.3"/>
    <row r="47" spans="1:116" s="17" customFormat="1" x14ac:dyDescent="0.3"/>
    <row r="48" spans="1:116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="17" customFormat="1" x14ac:dyDescent="0.3"/>
    <row r="130" s="17" customFormat="1" x14ac:dyDescent="0.3"/>
    <row r="131" s="17" customFormat="1" x14ac:dyDescent="0.3"/>
    <row r="132" s="17" customFormat="1" x14ac:dyDescent="0.3"/>
    <row r="133" s="17" customFormat="1" x14ac:dyDescent="0.3"/>
    <row r="134" s="17" customFormat="1" x14ac:dyDescent="0.3"/>
    <row r="135" s="17" customFormat="1" x14ac:dyDescent="0.3"/>
    <row r="136" s="17" customFormat="1" x14ac:dyDescent="0.3"/>
    <row r="137" s="17" customFormat="1" x14ac:dyDescent="0.3"/>
    <row r="138" s="17" customFormat="1" x14ac:dyDescent="0.3"/>
    <row r="139" s="17" customFormat="1" x14ac:dyDescent="0.3"/>
    <row r="140" s="17" customFormat="1" x14ac:dyDescent="0.3"/>
    <row r="141" s="17" customFormat="1" x14ac:dyDescent="0.3"/>
    <row r="142" s="17" customFormat="1" x14ac:dyDescent="0.3"/>
    <row r="143" s="17" customFormat="1" x14ac:dyDescent="0.3"/>
    <row r="144" s="17" customFormat="1" x14ac:dyDescent="0.3"/>
    <row r="145" s="17" customFormat="1" x14ac:dyDescent="0.3"/>
    <row r="146" s="17" customFormat="1" x14ac:dyDescent="0.3"/>
    <row r="147" s="17" customFormat="1" x14ac:dyDescent="0.3"/>
    <row r="148" s="17" customFormat="1" x14ac:dyDescent="0.3"/>
    <row r="149" s="17" customFormat="1" x14ac:dyDescent="0.3"/>
    <row r="150" s="17" customFormat="1" x14ac:dyDescent="0.3"/>
    <row r="151" s="17" customFormat="1" x14ac:dyDescent="0.3"/>
    <row r="152" s="17" customFormat="1" x14ac:dyDescent="0.3"/>
    <row r="153" s="17" customFormat="1" x14ac:dyDescent="0.3"/>
    <row r="154" s="17" customFormat="1" x14ac:dyDescent="0.3"/>
    <row r="155" s="17" customFormat="1" x14ac:dyDescent="0.3"/>
    <row r="156" s="17" customFormat="1" x14ac:dyDescent="0.3"/>
    <row r="157" s="17" customFormat="1" x14ac:dyDescent="0.3"/>
    <row r="158" s="17" customFormat="1" x14ac:dyDescent="0.3"/>
    <row r="159" s="17" customFormat="1" x14ac:dyDescent="0.3"/>
    <row r="160" s="17" customFormat="1" x14ac:dyDescent="0.3"/>
    <row r="161" s="17" customFormat="1" x14ac:dyDescent="0.3"/>
    <row r="162" s="17" customFormat="1" x14ac:dyDescent="0.3"/>
    <row r="163" s="17" customFormat="1" x14ac:dyDescent="0.3"/>
    <row r="164" s="17" customFormat="1" x14ac:dyDescent="0.3"/>
    <row r="165" s="17" customFormat="1" x14ac:dyDescent="0.3"/>
    <row r="166" s="17" customFormat="1" x14ac:dyDescent="0.3"/>
    <row r="167" s="17" customFormat="1" x14ac:dyDescent="0.3"/>
    <row r="168" s="17" customFormat="1" x14ac:dyDescent="0.3"/>
    <row r="169" s="17" customFormat="1" x14ac:dyDescent="0.3"/>
    <row r="170" s="17" customFormat="1" x14ac:dyDescent="0.3"/>
    <row r="171" s="17" customFormat="1" x14ac:dyDescent="0.3"/>
    <row r="172" s="17" customFormat="1" x14ac:dyDescent="0.3"/>
    <row r="173" s="17" customFormat="1" x14ac:dyDescent="0.3"/>
    <row r="174" s="17" customFormat="1" x14ac:dyDescent="0.3"/>
    <row r="175" s="17" customFormat="1" x14ac:dyDescent="0.3"/>
    <row r="176" s="17" customFormat="1" x14ac:dyDescent="0.3"/>
    <row r="177" spans="1:17" s="17" customFormat="1" x14ac:dyDescent="0.3"/>
    <row r="178" spans="1:17" s="17" customFormat="1" x14ac:dyDescent="0.3"/>
    <row r="179" spans="1:17" s="17" customFormat="1" x14ac:dyDescent="0.3"/>
    <row r="180" spans="1:17" s="17" customFormat="1" x14ac:dyDescent="0.3"/>
    <row r="181" spans="1:17" s="17" customFormat="1" x14ac:dyDescent="0.3"/>
    <row r="182" spans="1:17" s="17" customFormat="1" x14ac:dyDescent="0.3"/>
    <row r="183" spans="1:17" s="17" customFormat="1" x14ac:dyDescent="0.3"/>
    <row r="184" spans="1:17" s="17" customFormat="1" x14ac:dyDescent="0.3"/>
    <row r="185" spans="1:17" s="17" customFormat="1" x14ac:dyDescent="0.3">
      <c r="Q185"/>
    </row>
    <row r="186" spans="1:17" s="17" customFormat="1" x14ac:dyDescent="0.3">
      <c r="Q186"/>
    </row>
    <row r="187" spans="1:17" s="17" customFormat="1" x14ac:dyDescent="0.3">
      <c r="Q187"/>
    </row>
    <row r="188" spans="1:17" s="17" customFormat="1" x14ac:dyDescent="0.3">
      <c r="Q188"/>
    </row>
    <row r="189" spans="1:17" s="17" customFormat="1" x14ac:dyDescent="0.3">
      <c r="Q189"/>
    </row>
    <row r="190" spans="1:17" s="17" customFormat="1" x14ac:dyDescent="0.3">
      <c r="Q190"/>
    </row>
    <row r="191" spans="1:17" s="17" customFormat="1" x14ac:dyDescent="0.3">
      <c r="Q191"/>
    </row>
    <row r="192" spans="1:17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</sheetData>
  <sheetProtection sheet="1" objects="1" scenarios="1"/>
  <mergeCells count="215">
    <mergeCell ref="B1:D1"/>
    <mergeCell ref="E1:G1"/>
    <mergeCell ref="H1:J1"/>
    <mergeCell ref="K1:M1"/>
    <mergeCell ref="N1:P1"/>
    <mergeCell ref="B2:D2"/>
    <mergeCell ref="E2:G2"/>
    <mergeCell ref="H2:J2"/>
    <mergeCell ref="K2:M2"/>
    <mergeCell ref="N2:P2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6:D26"/>
    <mergeCell ref="E26:G26"/>
    <mergeCell ref="H26:J26"/>
    <mergeCell ref="K26:M26"/>
    <mergeCell ref="N26:P26"/>
    <mergeCell ref="B27:D27"/>
    <mergeCell ref="E27:G27"/>
    <mergeCell ref="H27:J27"/>
    <mergeCell ref="K27:M27"/>
    <mergeCell ref="N27:P27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31:D31"/>
    <mergeCell ref="E31:G31"/>
    <mergeCell ref="H31:J31"/>
    <mergeCell ref="K31:M31"/>
    <mergeCell ref="N31:P31"/>
    <mergeCell ref="B32:D32"/>
    <mergeCell ref="E32:G32"/>
    <mergeCell ref="H32:J32"/>
    <mergeCell ref="K32:M32"/>
    <mergeCell ref="N32:P32"/>
    <mergeCell ref="B33:D33"/>
    <mergeCell ref="E33:G33"/>
    <mergeCell ref="H33:J33"/>
    <mergeCell ref="K33:M33"/>
    <mergeCell ref="N33:P33"/>
    <mergeCell ref="B34:D34"/>
    <mergeCell ref="E34:G34"/>
    <mergeCell ref="H34:J34"/>
    <mergeCell ref="K34:M34"/>
    <mergeCell ref="N34:P34"/>
    <mergeCell ref="B35:D35"/>
    <mergeCell ref="E35:G35"/>
    <mergeCell ref="H35:J35"/>
    <mergeCell ref="K35:M35"/>
    <mergeCell ref="N35:P35"/>
    <mergeCell ref="B36:D36"/>
    <mergeCell ref="E36:G36"/>
    <mergeCell ref="H36:J36"/>
    <mergeCell ref="K36:M36"/>
    <mergeCell ref="N36:P36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B39:D39"/>
    <mergeCell ref="E39:G39"/>
    <mergeCell ref="H39:J39"/>
    <mergeCell ref="K39:M39"/>
    <mergeCell ref="N39:P39"/>
    <mergeCell ref="B40:D40"/>
    <mergeCell ref="E40:G40"/>
    <mergeCell ref="H40:J40"/>
    <mergeCell ref="K40:M40"/>
    <mergeCell ref="N40:P40"/>
    <mergeCell ref="B43:C43"/>
    <mergeCell ref="E43:F43"/>
    <mergeCell ref="H43:I43"/>
    <mergeCell ref="K43:M43"/>
    <mergeCell ref="N43:P43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N42:P42"/>
  </mergeCells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286C-16B4-448F-A101-A9B8639F0275}">
  <dimension ref="A1:BE147"/>
  <sheetViews>
    <sheetView zoomScaleNormal="100" workbookViewId="0">
      <pane ySplit="1" topLeftCell="A2" activePane="bottomLeft" state="frozen"/>
      <selection activeCell="B3" sqref="B3:D3"/>
      <selection pane="bottomLeft" activeCell="B23" sqref="B23"/>
    </sheetView>
  </sheetViews>
  <sheetFormatPr defaultRowHeight="14.4" x14ac:dyDescent="0.3"/>
  <cols>
    <col min="1" max="1" width="12.6640625" style="6" customWidth="1"/>
    <col min="2" max="2" width="10.77734375" style="3" customWidth="1"/>
    <col min="3" max="3" width="12.77734375" style="3" customWidth="1"/>
    <col min="4" max="4" width="11.33203125" style="3" customWidth="1"/>
    <col min="5" max="5" width="7.21875" style="3" customWidth="1"/>
    <col min="6" max="6" width="10.77734375" style="8" customWidth="1"/>
    <col min="7" max="7" width="12.44140625" style="2" customWidth="1"/>
    <col min="8" max="8" width="11.33203125" style="2" customWidth="1"/>
    <col min="9" max="9" width="8.77734375" style="2" customWidth="1"/>
    <col min="10" max="10" width="10.77734375" style="2" customWidth="1"/>
    <col min="11" max="11" width="13.33203125" style="8" customWidth="1"/>
    <col min="12" max="12" width="11.33203125" style="8" customWidth="1"/>
    <col min="13" max="13" width="9.21875" style="2" customWidth="1"/>
    <col min="14" max="14" width="10.77734375" style="2" customWidth="1"/>
    <col min="15" max="15" width="12.33203125" style="2" customWidth="1"/>
    <col min="16" max="16" width="11.33203125" style="2" customWidth="1"/>
    <col min="17" max="17" width="8" style="1" customWidth="1"/>
    <col min="18" max="18" width="10.77734375" customWidth="1"/>
    <col min="19" max="19" width="13.44140625" customWidth="1"/>
    <col min="20" max="20" width="11.33203125" customWidth="1"/>
    <col min="22" max="22" width="10.77734375" customWidth="1"/>
    <col min="23" max="23" width="12.33203125" customWidth="1"/>
    <col min="24" max="24" width="11.33203125" customWidth="1"/>
    <col min="26" max="57" width="8.88671875" style="17"/>
  </cols>
  <sheetData>
    <row r="1" spans="1:57" ht="27.6" customHeight="1" thickTop="1" thickBot="1" x14ac:dyDescent="0.35">
      <c r="A1" s="250" t="s">
        <v>0</v>
      </c>
      <c r="B1" s="252" t="s">
        <v>1</v>
      </c>
      <c r="C1" s="253"/>
      <c r="D1" s="253"/>
      <c r="E1" s="254"/>
      <c r="F1" s="247" t="s">
        <v>2</v>
      </c>
      <c r="G1" s="248"/>
      <c r="H1" s="248"/>
      <c r="I1" s="249"/>
      <c r="J1" s="247" t="s">
        <v>3</v>
      </c>
      <c r="K1" s="248"/>
      <c r="L1" s="248"/>
      <c r="M1" s="53"/>
      <c r="N1" s="247" t="s">
        <v>48</v>
      </c>
      <c r="O1" s="248"/>
      <c r="P1" s="248"/>
      <c r="Q1" s="249"/>
      <c r="R1" s="247" t="s">
        <v>4</v>
      </c>
      <c r="S1" s="248"/>
      <c r="T1" s="248"/>
      <c r="U1" s="249"/>
      <c r="V1" s="247" t="s">
        <v>97</v>
      </c>
      <c r="W1" s="248"/>
      <c r="X1" s="248"/>
      <c r="Y1" s="249"/>
      <c r="Z1" s="248" t="s">
        <v>76</v>
      </c>
      <c r="AA1" s="248"/>
      <c r="AB1" s="249"/>
    </row>
    <row r="2" spans="1:57" ht="30" thickTop="1" thickBot="1" x14ac:dyDescent="0.35">
      <c r="A2" s="251"/>
      <c r="B2" s="206" t="s">
        <v>46</v>
      </c>
      <c r="C2" s="207" t="s">
        <v>47</v>
      </c>
      <c r="D2" s="207" t="s">
        <v>54</v>
      </c>
      <c r="E2" s="208" t="s">
        <v>80</v>
      </c>
      <c r="F2" s="206" t="s">
        <v>46</v>
      </c>
      <c r="G2" s="207" t="s">
        <v>47</v>
      </c>
      <c r="H2" s="207" t="s">
        <v>54</v>
      </c>
      <c r="I2" s="208" t="s">
        <v>80</v>
      </c>
      <c r="J2" s="206" t="s">
        <v>46</v>
      </c>
      <c r="K2" s="207" t="s">
        <v>47</v>
      </c>
      <c r="L2" s="207" t="s">
        <v>54</v>
      </c>
      <c r="M2" s="208" t="s">
        <v>80</v>
      </c>
      <c r="N2" s="206" t="s">
        <v>46</v>
      </c>
      <c r="O2" s="207" t="s">
        <v>47</v>
      </c>
      <c r="P2" s="207" t="s">
        <v>54</v>
      </c>
      <c r="Q2" s="208" t="s">
        <v>80</v>
      </c>
      <c r="R2" s="206" t="s">
        <v>46</v>
      </c>
      <c r="S2" s="207" t="s">
        <v>47</v>
      </c>
      <c r="T2" s="207" t="s">
        <v>54</v>
      </c>
      <c r="U2" s="208" t="s">
        <v>80</v>
      </c>
      <c r="V2" s="206" t="s">
        <v>46</v>
      </c>
      <c r="W2" s="207" t="s">
        <v>47</v>
      </c>
      <c r="X2" s="207" t="s">
        <v>54</v>
      </c>
      <c r="Y2" s="208" t="s">
        <v>80</v>
      </c>
      <c r="Z2" s="207" t="s">
        <v>77</v>
      </c>
      <c r="AA2" s="207" t="s">
        <v>78</v>
      </c>
      <c r="AB2" s="208" t="s">
        <v>81</v>
      </c>
    </row>
    <row r="3" spans="1:57" s="24" customFormat="1" ht="15" thickTop="1" x14ac:dyDescent="0.3">
      <c r="A3" s="216" t="s">
        <v>5</v>
      </c>
      <c r="B3" s="88"/>
      <c r="C3" s="88"/>
      <c r="D3" s="88"/>
      <c r="E3" s="89">
        <f t="shared" ref="E3:E41" si="0">SUM(B3:D3)</f>
        <v>0</v>
      </c>
      <c r="F3" s="88"/>
      <c r="G3" s="88"/>
      <c r="H3" s="88"/>
      <c r="I3" s="89">
        <f t="shared" ref="I3:I41" si="1">SUM(F3:H3)</f>
        <v>0</v>
      </c>
      <c r="J3" s="88"/>
      <c r="K3" s="88"/>
      <c r="L3" s="88"/>
      <c r="M3" s="89">
        <f t="shared" ref="M3:M41" si="2">SUM(J3:L3)</f>
        <v>0</v>
      </c>
      <c r="N3" s="88"/>
      <c r="O3" s="88"/>
      <c r="P3" s="88"/>
      <c r="Q3" s="89">
        <f t="shared" ref="Q3:Q41" si="3">SUM(N3:P3)</f>
        <v>0</v>
      </c>
      <c r="R3" s="90"/>
      <c r="S3" s="90"/>
      <c r="T3" s="90"/>
      <c r="U3" s="91">
        <f t="shared" ref="U3:U41" si="4">SUM(R3:T3)</f>
        <v>0</v>
      </c>
      <c r="V3" s="90"/>
      <c r="W3" s="90"/>
      <c r="X3" s="90"/>
      <c r="Y3" s="91">
        <f t="shared" ref="Y3:Y41" si="5">SUM(V3:X3)</f>
        <v>0</v>
      </c>
      <c r="Z3" s="92">
        <v>13003</v>
      </c>
      <c r="AA3" s="93">
        <v>1264</v>
      </c>
      <c r="AB3" s="94">
        <f t="shared" ref="AB3:AB41" si="6">SUM(Z3:AA3)</f>
        <v>14267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s="17" customFormat="1" x14ac:dyDescent="0.3">
      <c r="A4" s="215" t="s">
        <v>6</v>
      </c>
      <c r="B4" s="95"/>
      <c r="C4" s="95"/>
      <c r="D4" s="95"/>
      <c r="E4" s="89">
        <f t="shared" si="0"/>
        <v>0</v>
      </c>
      <c r="F4" s="95"/>
      <c r="G4" s="95"/>
      <c r="H4" s="95"/>
      <c r="I4" s="89">
        <f t="shared" si="1"/>
        <v>0</v>
      </c>
      <c r="J4" s="95"/>
      <c r="K4" s="95"/>
      <c r="L4" s="95"/>
      <c r="M4" s="89">
        <f t="shared" si="2"/>
        <v>0</v>
      </c>
      <c r="N4" s="95"/>
      <c r="O4" s="95"/>
      <c r="P4" s="95"/>
      <c r="Q4" s="89">
        <f t="shared" si="3"/>
        <v>0</v>
      </c>
      <c r="R4" s="96"/>
      <c r="S4" s="96"/>
      <c r="T4" s="96"/>
      <c r="U4" s="91">
        <f t="shared" si="4"/>
        <v>0</v>
      </c>
      <c r="V4" s="96"/>
      <c r="W4" s="96"/>
      <c r="X4" s="96"/>
      <c r="Y4" s="91">
        <f t="shared" si="5"/>
        <v>0</v>
      </c>
      <c r="Z4" s="97">
        <v>12256</v>
      </c>
      <c r="AA4" s="98">
        <v>566</v>
      </c>
      <c r="AB4" s="99">
        <f t="shared" si="6"/>
        <v>12822</v>
      </c>
    </row>
    <row r="5" spans="1:57" s="23" customFormat="1" x14ac:dyDescent="0.3">
      <c r="A5" s="217" t="s">
        <v>7</v>
      </c>
      <c r="B5" s="88">
        <v>4</v>
      </c>
      <c r="C5" s="88">
        <v>23</v>
      </c>
      <c r="D5" s="88">
        <v>0</v>
      </c>
      <c r="E5" s="89">
        <f t="shared" si="0"/>
        <v>27</v>
      </c>
      <c r="F5" s="88">
        <v>0</v>
      </c>
      <c r="G5" s="88">
        <v>5</v>
      </c>
      <c r="H5" s="88">
        <v>0</v>
      </c>
      <c r="I5" s="89">
        <f t="shared" si="1"/>
        <v>5</v>
      </c>
      <c r="J5" s="88">
        <v>4</v>
      </c>
      <c r="K5" s="88">
        <v>23</v>
      </c>
      <c r="L5" s="88">
        <v>0</v>
      </c>
      <c r="M5" s="89">
        <f t="shared" si="2"/>
        <v>27</v>
      </c>
      <c r="N5" s="88">
        <v>3</v>
      </c>
      <c r="O5" s="88">
        <v>1</v>
      </c>
      <c r="P5" s="88">
        <v>0</v>
      </c>
      <c r="Q5" s="89">
        <f t="shared" si="3"/>
        <v>4</v>
      </c>
      <c r="R5" s="90">
        <v>0</v>
      </c>
      <c r="S5" s="90">
        <v>0</v>
      </c>
      <c r="T5" s="90">
        <v>0</v>
      </c>
      <c r="U5" s="91">
        <f t="shared" si="4"/>
        <v>0</v>
      </c>
      <c r="V5" s="90">
        <v>18</v>
      </c>
      <c r="W5" s="90">
        <v>16</v>
      </c>
      <c r="X5" s="90">
        <v>6</v>
      </c>
      <c r="Y5" s="91">
        <f t="shared" si="5"/>
        <v>40</v>
      </c>
      <c r="Z5" s="92">
        <v>69903</v>
      </c>
      <c r="AA5" s="93">
        <v>4860</v>
      </c>
      <c r="AB5" s="94">
        <f t="shared" si="6"/>
        <v>74763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s="17" customFormat="1" x14ac:dyDescent="0.3">
      <c r="A6" s="215" t="s">
        <v>8</v>
      </c>
      <c r="B6" s="95"/>
      <c r="C6" s="95"/>
      <c r="D6" s="95"/>
      <c r="E6" s="89">
        <f t="shared" si="0"/>
        <v>0</v>
      </c>
      <c r="F6" s="95"/>
      <c r="G6" s="95"/>
      <c r="H6" s="95"/>
      <c r="I6" s="89">
        <f t="shared" si="1"/>
        <v>0</v>
      </c>
      <c r="J6" s="95"/>
      <c r="K6" s="95"/>
      <c r="L6" s="95"/>
      <c r="M6" s="89">
        <f t="shared" si="2"/>
        <v>0</v>
      </c>
      <c r="N6" s="95"/>
      <c r="O6" s="95"/>
      <c r="P6" s="95"/>
      <c r="Q6" s="89">
        <f t="shared" si="3"/>
        <v>0</v>
      </c>
      <c r="R6" s="96"/>
      <c r="S6" s="96"/>
      <c r="T6" s="96"/>
      <c r="U6" s="91">
        <f t="shared" si="4"/>
        <v>0</v>
      </c>
      <c r="V6" s="96"/>
      <c r="W6" s="96"/>
      <c r="X6" s="96"/>
      <c r="Y6" s="91">
        <f t="shared" si="5"/>
        <v>0</v>
      </c>
      <c r="Z6" s="97">
        <v>44659</v>
      </c>
      <c r="AA6" s="98">
        <v>1681</v>
      </c>
      <c r="AB6" s="99">
        <f t="shared" si="6"/>
        <v>46340</v>
      </c>
    </row>
    <row r="7" spans="1:57" s="24" customFormat="1" x14ac:dyDescent="0.3">
      <c r="A7" s="217" t="s">
        <v>9</v>
      </c>
      <c r="B7" s="88">
        <v>13</v>
      </c>
      <c r="C7" s="88">
        <v>0</v>
      </c>
      <c r="D7" s="88">
        <v>0</v>
      </c>
      <c r="E7" s="89">
        <f t="shared" si="0"/>
        <v>13</v>
      </c>
      <c r="F7" s="88">
        <v>73</v>
      </c>
      <c r="G7" s="88">
        <v>0</v>
      </c>
      <c r="H7" s="88">
        <v>0</v>
      </c>
      <c r="I7" s="89">
        <f t="shared" si="1"/>
        <v>73</v>
      </c>
      <c r="J7" s="88">
        <v>9</v>
      </c>
      <c r="K7" s="88">
        <v>0</v>
      </c>
      <c r="L7" s="88">
        <v>0</v>
      </c>
      <c r="M7" s="89">
        <f t="shared" si="2"/>
        <v>9</v>
      </c>
      <c r="N7" s="88">
        <v>78</v>
      </c>
      <c r="O7" s="88">
        <v>0</v>
      </c>
      <c r="P7" s="88">
        <v>0</v>
      </c>
      <c r="Q7" s="89">
        <f t="shared" si="3"/>
        <v>78</v>
      </c>
      <c r="R7" s="90">
        <v>0</v>
      </c>
      <c r="S7" s="90">
        <v>0</v>
      </c>
      <c r="T7" s="90">
        <v>0</v>
      </c>
      <c r="U7" s="91">
        <f t="shared" si="4"/>
        <v>0</v>
      </c>
      <c r="V7" s="90">
        <v>105</v>
      </c>
      <c r="W7" s="90">
        <v>5</v>
      </c>
      <c r="X7" s="90">
        <v>0</v>
      </c>
      <c r="Y7" s="91">
        <f t="shared" si="5"/>
        <v>110</v>
      </c>
      <c r="Z7" s="92">
        <v>47456</v>
      </c>
      <c r="AA7" s="93">
        <v>2083</v>
      </c>
      <c r="AB7" s="94">
        <f t="shared" si="6"/>
        <v>49539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s="17" customFormat="1" x14ac:dyDescent="0.3">
      <c r="A8" s="215" t="s">
        <v>10</v>
      </c>
      <c r="B8" s="95">
        <v>185</v>
      </c>
      <c r="C8" s="95">
        <v>34</v>
      </c>
      <c r="D8" s="95">
        <v>0</v>
      </c>
      <c r="E8" s="89">
        <f t="shared" si="0"/>
        <v>219</v>
      </c>
      <c r="F8" s="95">
        <v>320</v>
      </c>
      <c r="G8" s="95">
        <v>106</v>
      </c>
      <c r="H8" s="95">
        <v>0</v>
      </c>
      <c r="I8" s="89">
        <f t="shared" si="1"/>
        <v>426</v>
      </c>
      <c r="J8" s="95">
        <v>74</v>
      </c>
      <c r="K8" s="95">
        <v>32</v>
      </c>
      <c r="L8" s="95">
        <v>0</v>
      </c>
      <c r="M8" s="89">
        <f t="shared" si="2"/>
        <v>106</v>
      </c>
      <c r="N8" s="95">
        <v>14</v>
      </c>
      <c r="O8" s="95">
        <v>1</v>
      </c>
      <c r="P8" s="95">
        <v>0</v>
      </c>
      <c r="Q8" s="89">
        <f t="shared" si="3"/>
        <v>15</v>
      </c>
      <c r="R8" s="96">
        <v>5</v>
      </c>
      <c r="S8" s="96">
        <v>1</v>
      </c>
      <c r="T8" s="96">
        <v>0</v>
      </c>
      <c r="U8" s="91">
        <f t="shared" si="4"/>
        <v>6</v>
      </c>
      <c r="V8" s="96">
        <v>99</v>
      </c>
      <c r="W8" s="96">
        <v>41</v>
      </c>
      <c r="X8" s="96"/>
      <c r="Y8" s="91">
        <f t="shared" si="5"/>
        <v>140</v>
      </c>
      <c r="Z8" s="97">
        <v>179092</v>
      </c>
      <c r="AA8" s="98">
        <v>9870</v>
      </c>
      <c r="AB8" s="99">
        <f t="shared" si="6"/>
        <v>188962</v>
      </c>
    </row>
    <row r="9" spans="1:57" s="24" customFormat="1" x14ac:dyDescent="0.3">
      <c r="A9" s="217" t="s">
        <v>11</v>
      </c>
      <c r="B9" s="88"/>
      <c r="C9" s="88"/>
      <c r="D9" s="88"/>
      <c r="E9" s="89">
        <f t="shared" si="0"/>
        <v>0</v>
      </c>
      <c r="F9" s="88"/>
      <c r="G9" s="88"/>
      <c r="H9" s="88"/>
      <c r="I9" s="89">
        <f t="shared" si="1"/>
        <v>0</v>
      </c>
      <c r="J9" s="88"/>
      <c r="K9" s="88"/>
      <c r="L9" s="88"/>
      <c r="M9" s="89">
        <f t="shared" si="2"/>
        <v>0</v>
      </c>
      <c r="N9" s="88"/>
      <c r="O9" s="88"/>
      <c r="P9" s="88"/>
      <c r="Q9" s="89">
        <f>SUM(N9:P9)</f>
        <v>0</v>
      </c>
      <c r="R9" s="90"/>
      <c r="S9" s="90"/>
      <c r="T9" s="90"/>
      <c r="U9" s="91">
        <f t="shared" si="4"/>
        <v>0</v>
      </c>
      <c r="V9" s="90"/>
      <c r="W9" s="90"/>
      <c r="X9" s="90"/>
      <c r="Y9" s="91">
        <f t="shared" si="5"/>
        <v>0</v>
      </c>
      <c r="Z9" s="92">
        <v>5471</v>
      </c>
      <c r="AA9" s="93">
        <v>270</v>
      </c>
      <c r="AB9" s="94">
        <f t="shared" si="6"/>
        <v>5741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s="26" customFormat="1" x14ac:dyDescent="0.3">
      <c r="A10" s="215" t="s">
        <v>12</v>
      </c>
      <c r="B10" s="95"/>
      <c r="C10" s="95"/>
      <c r="D10" s="95"/>
      <c r="E10" s="89">
        <f t="shared" si="0"/>
        <v>0</v>
      </c>
      <c r="F10" s="95"/>
      <c r="G10" s="95"/>
      <c r="H10" s="95"/>
      <c r="I10" s="89">
        <f t="shared" si="1"/>
        <v>0</v>
      </c>
      <c r="J10" s="95"/>
      <c r="K10" s="95"/>
      <c r="L10" s="95"/>
      <c r="M10" s="89">
        <f t="shared" si="2"/>
        <v>0</v>
      </c>
      <c r="N10" s="95"/>
      <c r="O10" s="95"/>
      <c r="P10" s="95"/>
      <c r="Q10" s="89">
        <f t="shared" si="3"/>
        <v>0</v>
      </c>
      <c r="R10" s="96"/>
      <c r="S10" s="96"/>
      <c r="T10" s="96"/>
      <c r="U10" s="91">
        <f t="shared" si="4"/>
        <v>0</v>
      </c>
      <c r="V10" s="96"/>
      <c r="W10" s="96"/>
      <c r="X10" s="96"/>
      <c r="Y10" s="91">
        <f t="shared" si="5"/>
        <v>0</v>
      </c>
      <c r="Z10" s="97">
        <v>52945</v>
      </c>
      <c r="AA10" s="98">
        <v>2993</v>
      </c>
      <c r="AB10" s="99">
        <f t="shared" si="6"/>
        <v>55938</v>
      </c>
    </row>
    <row r="11" spans="1:57" s="25" customFormat="1" x14ac:dyDescent="0.3">
      <c r="A11" s="217" t="s">
        <v>13</v>
      </c>
      <c r="B11" s="88">
        <v>0</v>
      </c>
      <c r="C11" s="88">
        <v>0</v>
      </c>
      <c r="D11" s="88">
        <v>0</v>
      </c>
      <c r="E11" s="89">
        <f t="shared" si="0"/>
        <v>0</v>
      </c>
      <c r="F11" s="88">
        <v>23</v>
      </c>
      <c r="G11" s="88">
        <v>9</v>
      </c>
      <c r="H11" s="88">
        <v>0</v>
      </c>
      <c r="I11" s="89">
        <f t="shared" si="1"/>
        <v>32</v>
      </c>
      <c r="J11" s="88">
        <v>0</v>
      </c>
      <c r="K11" s="88">
        <v>0</v>
      </c>
      <c r="L11" s="88">
        <v>0</v>
      </c>
      <c r="M11" s="89">
        <f t="shared" si="2"/>
        <v>0</v>
      </c>
      <c r="N11" s="88">
        <v>4</v>
      </c>
      <c r="O11" s="88">
        <v>4</v>
      </c>
      <c r="P11" s="88">
        <v>0</v>
      </c>
      <c r="Q11" s="89">
        <f t="shared" si="3"/>
        <v>8</v>
      </c>
      <c r="R11" s="90">
        <v>0</v>
      </c>
      <c r="S11" s="90">
        <v>0</v>
      </c>
      <c r="T11" s="90">
        <v>0</v>
      </c>
      <c r="U11" s="91">
        <f t="shared" si="4"/>
        <v>0</v>
      </c>
      <c r="V11" s="90">
        <v>5</v>
      </c>
      <c r="W11" s="90">
        <v>1</v>
      </c>
      <c r="X11" s="90">
        <v>0</v>
      </c>
      <c r="Y11" s="91">
        <f t="shared" si="5"/>
        <v>6</v>
      </c>
      <c r="Z11" s="92">
        <v>27169</v>
      </c>
      <c r="AA11" s="93">
        <v>1176</v>
      </c>
      <c r="AB11" s="94">
        <f t="shared" si="6"/>
        <v>28345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26" customFormat="1" x14ac:dyDescent="0.3">
      <c r="A12" s="215" t="s">
        <v>14</v>
      </c>
      <c r="B12" s="95"/>
      <c r="C12" s="95"/>
      <c r="D12" s="95"/>
      <c r="E12" s="89">
        <f t="shared" si="0"/>
        <v>0</v>
      </c>
      <c r="F12" s="95"/>
      <c r="G12" s="95"/>
      <c r="H12" s="95"/>
      <c r="I12" s="89">
        <f t="shared" si="1"/>
        <v>0</v>
      </c>
      <c r="J12" s="95"/>
      <c r="K12" s="95"/>
      <c r="L12" s="95"/>
      <c r="M12" s="89">
        <f t="shared" si="2"/>
        <v>0</v>
      </c>
      <c r="N12" s="95"/>
      <c r="O12" s="95"/>
      <c r="P12" s="95"/>
      <c r="Q12" s="89">
        <f t="shared" si="3"/>
        <v>0</v>
      </c>
      <c r="R12" s="96"/>
      <c r="S12" s="96"/>
      <c r="T12" s="96"/>
      <c r="U12" s="91">
        <f t="shared" si="4"/>
        <v>0</v>
      </c>
      <c r="V12" s="96"/>
      <c r="W12" s="96"/>
      <c r="X12" s="96"/>
      <c r="Y12" s="91">
        <f t="shared" si="5"/>
        <v>0</v>
      </c>
      <c r="Z12" s="97">
        <v>8845</v>
      </c>
      <c r="AA12" s="98">
        <v>408</v>
      </c>
      <c r="AB12" s="99">
        <f t="shared" si="6"/>
        <v>9253</v>
      </c>
    </row>
    <row r="13" spans="1:57" s="24" customFormat="1" x14ac:dyDescent="0.3">
      <c r="A13" s="58" t="s">
        <v>42</v>
      </c>
      <c r="B13" s="88">
        <v>9</v>
      </c>
      <c r="C13" s="88">
        <v>7</v>
      </c>
      <c r="D13" s="88">
        <v>0</v>
      </c>
      <c r="E13" s="89">
        <f t="shared" si="0"/>
        <v>16</v>
      </c>
      <c r="F13" s="88">
        <v>0</v>
      </c>
      <c r="G13" s="88">
        <v>0</v>
      </c>
      <c r="H13" s="88">
        <v>0</v>
      </c>
      <c r="I13" s="89">
        <f t="shared" si="1"/>
        <v>0</v>
      </c>
      <c r="J13" s="88">
        <v>5</v>
      </c>
      <c r="K13" s="88">
        <v>5</v>
      </c>
      <c r="L13" s="88"/>
      <c r="M13" s="89">
        <f t="shared" si="2"/>
        <v>10</v>
      </c>
      <c r="N13" s="88">
        <v>0</v>
      </c>
      <c r="O13" s="88">
        <v>1</v>
      </c>
      <c r="P13" s="88">
        <v>0</v>
      </c>
      <c r="Q13" s="89">
        <f t="shared" si="3"/>
        <v>1</v>
      </c>
      <c r="R13" s="90">
        <v>0</v>
      </c>
      <c r="S13" s="90">
        <v>0</v>
      </c>
      <c r="T13" s="90">
        <v>0</v>
      </c>
      <c r="U13" s="91">
        <f t="shared" si="4"/>
        <v>0</v>
      </c>
      <c r="V13" s="90">
        <v>0</v>
      </c>
      <c r="W13" s="90">
        <v>0</v>
      </c>
      <c r="X13" s="90">
        <v>0</v>
      </c>
      <c r="Y13" s="91">
        <f t="shared" si="5"/>
        <v>0</v>
      </c>
      <c r="Z13" s="92">
        <v>32682</v>
      </c>
      <c r="AA13" s="93">
        <v>2712</v>
      </c>
      <c r="AB13" s="94">
        <f t="shared" si="6"/>
        <v>35394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17" customFormat="1" x14ac:dyDescent="0.3">
      <c r="A14" s="57" t="s">
        <v>15</v>
      </c>
      <c r="B14" s="95">
        <v>0</v>
      </c>
      <c r="C14" s="95">
        <v>0</v>
      </c>
      <c r="D14" s="95">
        <v>0</v>
      </c>
      <c r="E14" s="89">
        <f t="shared" si="0"/>
        <v>0</v>
      </c>
      <c r="F14" s="95">
        <v>0</v>
      </c>
      <c r="G14" s="95">
        <v>0</v>
      </c>
      <c r="H14" s="95">
        <v>0</v>
      </c>
      <c r="I14" s="89">
        <f t="shared" si="1"/>
        <v>0</v>
      </c>
      <c r="J14" s="95">
        <v>0</v>
      </c>
      <c r="K14" s="95">
        <v>0</v>
      </c>
      <c r="L14" s="95">
        <v>0</v>
      </c>
      <c r="M14" s="89">
        <f t="shared" si="2"/>
        <v>0</v>
      </c>
      <c r="N14" s="95">
        <v>1</v>
      </c>
      <c r="O14" s="95">
        <v>0</v>
      </c>
      <c r="P14" s="95">
        <v>0</v>
      </c>
      <c r="Q14" s="89">
        <f t="shared" si="3"/>
        <v>1</v>
      </c>
      <c r="R14" s="96">
        <v>0</v>
      </c>
      <c r="S14" s="96">
        <v>0</v>
      </c>
      <c r="T14" s="96">
        <v>0</v>
      </c>
      <c r="U14" s="91">
        <f t="shared" si="4"/>
        <v>0</v>
      </c>
      <c r="V14" s="96">
        <v>0</v>
      </c>
      <c r="W14" s="96">
        <v>0</v>
      </c>
      <c r="X14" s="96">
        <v>0</v>
      </c>
      <c r="Y14" s="91">
        <f t="shared" si="5"/>
        <v>0</v>
      </c>
      <c r="Z14" s="97">
        <v>3743</v>
      </c>
      <c r="AA14" s="98">
        <v>266</v>
      </c>
      <c r="AB14" s="99">
        <f t="shared" si="6"/>
        <v>4009</v>
      </c>
    </row>
    <row r="15" spans="1:57" s="25" customFormat="1" x14ac:dyDescent="0.3">
      <c r="A15" s="217" t="s">
        <v>16</v>
      </c>
      <c r="B15" s="88">
        <v>0</v>
      </c>
      <c r="C15" s="88">
        <v>14</v>
      </c>
      <c r="D15" s="88">
        <v>27</v>
      </c>
      <c r="E15" s="89">
        <f t="shared" si="0"/>
        <v>41</v>
      </c>
      <c r="F15" s="88">
        <v>29</v>
      </c>
      <c r="G15" s="88">
        <v>17</v>
      </c>
      <c r="H15" s="88">
        <v>2</v>
      </c>
      <c r="I15" s="89">
        <f t="shared" si="1"/>
        <v>48</v>
      </c>
      <c r="J15" s="88">
        <v>0</v>
      </c>
      <c r="K15" s="88">
        <v>0</v>
      </c>
      <c r="L15" s="88">
        <v>40</v>
      </c>
      <c r="M15" s="89">
        <f t="shared" si="2"/>
        <v>40</v>
      </c>
      <c r="N15" s="88">
        <v>2</v>
      </c>
      <c r="O15" s="88">
        <v>0</v>
      </c>
      <c r="P15" s="88">
        <v>0</v>
      </c>
      <c r="Q15" s="89">
        <f t="shared" si="3"/>
        <v>2</v>
      </c>
      <c r="R15" s="90">
        <v>0</v>
      </c>
      <c r="S15" s="90">
        <v>0</v>
      </c>
      <c r="T15" s="90">
        <v>0</v>
      </c>
      <c r="U15" s="91">
        <f t="shared" si="4"/>
        <v>0</v>
      </c>
      <c r="V15" s="90">
        <v>27</v>
      </c>
      <c r="W15" s="90">
        <v>2</v>
      </c>
      <c r="X15" s="90">
        <v>1</v>
      </c>
      <c r="Y15" s="91">
        <f t="shared" si="5"/>
        <v>30</v>
      </c>
      <c r="Z15" s="92">
        <v>55242</v>
      </c>
      <c r="AA15" s="93">
        <v>5139</v>
      </c>
      <c r="AB15" s="94">
        <f t="shared" si="6"/>
        <v>60381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17" customFormat="1" x14ac:dyDescent="0.3">
      <c r="A16" s="215" t="s">
        <v>17</v>
      </c>
      <c r="B16" s="95">
        <v>0</v>
      </c>
      <c r="C16" s="95">
        <v>0</v>
      </c>
      <c r="D16" s="95">
        <v>0</v>
      </c>
      <c r="E16" s="89">
        <f t="shared" si="0"/>
        <v>0</v>
      </c>
      <c r="F16" s="95">
        <v>182</v>
      </c>
      <c r="G16" s="95">
        <v>39</v>
      </c>
      <c r="H16" s="95">
        <v>0</v>
      </c>
      <c r="I16" s="89">
        <f t="shared" si="1"/>
        <v>221</v>
      </c>
      <c r="J16" s="95">
        <v>0</v>
      </c>
      <c r="K16" s="95">
        <v>0</v>
      </c>
      <c r="L16" s="95">
        <v>0</v>
      </c>
      <c r="M16" s="89">
        <f t="shared" si="2"/>
        <v>0</v>
      </c>
      <c r="N16" s="95">
        <v>1</v>
      </c>
      <c r="O16" s="95">
        <v>0</v>
      </c>
      <c r="P16" s="95">
        <v>0</v>
      </c>
      <c r="Q16" s="89">
        <f t="shared" si="3"/>
        <v>1</v>
      </c>
      <c r="R16" s="96">
        <v>0</v>
      </c>
      <c r="S16" s="96">
        <v>0</v>
      </c>
      <c r="T16" s="96">
        <v>0</v>
      </c>
      <c r="U16" s="91">
        <f t="shared" si="4"/>
        <v>0</v>
      </c>
      <c r="V16" s="96">
        <v>16</v>
      </c>
      <c r="W16" s="96">
        <v>14</v>
      </c>
      <c r="X16" s="96">
        <v>0</v>
      </c>
      <c r="Y16" s="91">
        <f t="shared" si="5"/>
        <v>30</v>
      </c>
      <c r="Z16" s="97">
        <v>57145</v>
      </c>
      <c r="AA16" s="98">
        <v>2384</v>
      </c>
      <c r="AB16" s="99">
        <f t="shared" si="6"/>
        <v>59529</v>
      </c>
    </row>
    <row r="17" spans="1:57" s="24" customFormat="1" x14ac:dyDescent="0.3">
      <c r="A17" s="217" t="s">
        <v>18</v>
      </c>
      <c r="B17" s="88"/>
      <c r="C17" s="88"/>
      <c r="D17" s="88"/>
      <c r="E17" s="89">
        <f t="shared" si="0"/>
        <v>0</v>
      </c>
      <c r="F17" s="88"/>
      <c r="G17" s="88"/>
      <c r="H17" s="88"/>
      <c r="I17" s="89">
        <f t="shared" si="1"/>
        <v>0</v>
      </c>
      <c r="J17" s="88"/>
      <c r="K17" s="88"/>
      <c r="L17" s="88"/>
      <c r="M17" s="89">
        <f t="shared" si="2"/>
        <v>0</v>
      </c>
      <c r="N17" s="88"/>
      <c r="O17" s="88"/>
      <c r="P17" s="88"/>
      <c r="Q17" s="89">
        <f t="shared" si="3"/>
        <v>0</v>
      </c>
      <c r="R17" s="90"/>
      <c r="S17" s="90"/>
      <c r="T17" s="90"/>
      <c r="U17" s="91">
        <f t="shared" si="4"/>
        <v>0</v>
      </c>
      <c r="V17" s="90"/>
      <c r="W17" s="90"/>
      <c r="X17" s="90"/>
      <c r="Y17" s="91">
        <f t="shared" si="5"/>
        <v>0</v>
      </c>
      <c r="Z17" s="92">
        <v>49201</v>
      </c>
      <c r="AA17" s="93">
        <v>2181</v>
      </c>
      <c r="AB17" s="94">
        <f t="shared" si="6"/>
        <v>51382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7" customFormat="1" x14ac:dyDescent="0.3">
      <c r="A18" s="215" t="s">
        <v>19</v>
      </c>
      <c r="B18" s="95"/>
      <c r="C18" s="95"/>
      <c r="D18" s="95"/>
      <c r="E18" s="89">
        <f t="shared" si="0"/>
        <v>0</v>
      </c>
      <c r="F18" s="95"/>
      <c r="G18" s="95"/>
      <c r="H18" s="95"/>
      <c r="I18" s="89">
        <f t="shared" si="1"/>
        <v>0</v>
      </c>
      <c r="J18" s="95"/>
      <c r="K18" s="95"/>
      <c r="L18" s="95"/>
      <c r="M18" s="89">
        <f t="shared" si="2"/>
        <v>0</v>
      </c>
      <c r="N18" s="95"/>
      <c r="O18" s="95"/>
      <c r="P18" s="95"/>
      <c r="Q18" s="89">
        <f t="shared" si="3"/>
        <v>0</v>
      </c>
      <c r="R18" s="96"/>
      <c r="S18" s="96"/>
      <c r="T18" s="96"/>
      <c r="U18" s="91">
        <f t="shared" si="4"/>
        <v>0</v>
      </c>
      <c r="V18" s="96"/>
      <c r="W18" s="96"/>
      <c r="X18" s="96"/>
      <c r="Y18" s="91">
        <f t="shared" si="5"/>
        <v>0</v>
      </c>
      <c r="Z18" s="97">
        <v>29893</v>
      </c>
      <c r="AA18" s="98">
        <v>540</v>
      </c>
      <c r="AB18" s="99">
        <f t="shared" si="6"/>
        <v>30433</v>
      </c>
    </row>
    <row r="19" spans="1:57" s="25" customFormat="1" x14ac:dyDescent="0.3">
      <c r="A19" s="217" t="s">
        <v>44</v>
      </c>
      <c r="B19" s="88"/>
      <c r="C19" s="88"/>
      <c r="D19" s="88"/>
      <c r="E19" s="89">
        <f t="shared" si="0"/>
        <v>0</v>
      </c>
      <c r="F19" s="88"/>
      <c r="G19" s="88"/>
      <c r="H19" s="88"/>
      <c r="I19" s="89">
        <f t="shared" si="1"/>
        <v>0</v>
      </c>
      <c r="J19" s="88"/>
      <c r="K19" s="88"/>
      <c r="L19" s="88"/>
      <c r="M19" s="89">
        <f t="shared" si="2"/>
        <v>0</v>
      </c>
      <c r="N19" s="88"/>
      <c r="O19" s="88"/>
      <c r="P19" s="88"/>
      <c r="Q19" s="89">
        <f t="shared" si="3"/>
        <v>0</v>
      </c>
      <c r="R19" s="90"/>
      <c r="S19" s="90"/>
      <c r="T19" s="90"/>
      <c r="U19" s="91">
        <f t="shared" si="4"/>
        <v>0</v>
      </c>
      <c r="V19" s="90"/>
      <c r="W19" s="90"/>
      <c r="X19" s="90"/>
      <c r="Y19" s="91">
        <f t="shared" si="5"/>
        <v>0</v>
      </c>
      <c r="Z19" s="92">
        <v>699206</v>
      </c>
      <c r="AA19" s="93">
        <v>28622</v>
      </c>
      <c r="AB19" s="94">
        <f t="shared" si="6"/>
        <v>727828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17" customFormat="1" x14ac:dyDescent="0.3">
      <c r="A20" s="215" t="s">
        <v>20</v>
      </c>
      <c r="B20" s="95"/>
      <c r="C20" s="95"/>
      <c r="D20" s="95"/>
      <c r="E20" s="89">
        <f t="shared" si="0"/>
        <v>0</v>
      </c>
      <c r="F20" s="95"/>
      <c r="G20" s="95"/>
      <c r="H20" s="95"/>
      <c r="I20" s="89">
        <f t="shared" si="1"/>
        <v>0</v>
      </c>
      <c r="J20" s="95"/>
      <c r="K20" s="95"/>
      <c r="L20" s="95"/>
      <c r="M20" s="89">
        <f t="shared" si="2"/>
        <v>0</v>
      </c>
      <c r="N20" s="95"/>
      <c r="O20" s="95"/>
      <c r="P20" s="95"/>
      <c r="Q20" s="89">
        <f t="shared" si="3"/>
        <v>0</v>
      </c>
      <c r="R20" s="96"/>
      <c r="S20" s="96"/>
      <c r="T20" s="96"/>
      <c r="U20" s="91">
        <f t="shared" si="4"/>
        <v>0</v>
      </c>
      <c r="V20" s="96"/>
      <c r="W20" s="96"/>
      <c r="X20" s="96"/>
      <c r="Y20" s="91">
        <f t="shared" si="5"/>
        <v>0</v>
      </c>
      <c r="Z20" s="97">
        <v>117145</v>
      </c>
      <c r="AA20" s="98">
        <v>4554</v>
      </c>
      <c r="AB20" s="99">
        <f t="shared" si="6"/>
        <v>121699</v>
      </c>
    </row>
    <row r="21" spans="1:57" s="25" customFormat="1" x14ac:dyDescent="0.3">
      <c r="A21" s="217" t="s">
        <v>21</v>
      </c>
      <c r="B21" s="88"/>
      <c r="C21" s="88"/>
      <c r="D21" s="88"/>
      <c r="E21" s="89">
        <f t="shared" si="0"/>
        <v>0</v>
      </c>
      <c r="F21" s="88"/>
      <c r="G21" s="88"/>
      <c r="H21" s="88"/>
      <c r="I21" s="89">
        <f t="shared" si="1"/>
        <v>0</v>
      </c>
      <c r="J21" s="88"/>
      <c r="K21" s="88"/>
      <c r="L21" s="88"/>
      <c r="M21" s="89">
        <f t="shared" si="2"/>
        <v>0</v>
      </c>
      <c r="N21" s="88"/>
      <c r="O21" s="88"/>
      <c r="P21" s="88"/>
      <c r="Q21" s="89">
        <f t="shared" si="3"/>
        <v>0</v>
      </c>
      <c r="R21" s="90"/>
      <c r="S21" s="90"/>
      <c r="T21" s="90"/>
      <c r="U21" s="91">
        <f t="shared" si="4"/>
        <v>0</v>
      </c>
      <c r="V21" s="90"/>
      <c r="W21" s="90"/>
      <c r="X21" s="90"/>
      <c r="Y21" s="91">
        <f t="shared" si="5"/>
        <v>0</v>
      </c>
      <c r="Z21" s="92">
        <v>34311</v>
      </c>
      <c r="AA21" s="93">
        <v>1443</v>
      </c>
      <c r="AB21" s="94">
        <f t="shared" si="6"/>
        <v>35754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17" customFormat="1" x14ac:dyDescent="0.3">
      <c r="A22" s="215" t="s">
        <v>22</v>
      </c>
      <c r="B22" s="95"/>
      <c r="C22" s="95"/>
      <c r="D22" s="95"/>
      <c r="E22" s="89">
        <f t="shared" si="0"/>
        <v>0</v>
      </c>
      <c r="F22" s="95">
        <v>99</v>
      </c>
      <c r="G22" s="95"/>
      <c r="H22" s="95"/>
      <c r="I22" s="89">
        <f t="shared" si="1"/>
        <v>99</v>
      </c>
      <c r="J22" s="95"/>
      <c r="K22" s="95"/>
      <c r="L22" s="95"/>
      <c r="M22" s="89">
        <f t="shared" si="2"/>
        <v>0</v>
      </c>
      <c r="N22" s="95"/>
      <c r="O22" s="95"/>
      <c r="P22" s="95"/>
      <c r="Q22" s="89">
        <f t="shared" si="3"/>
        <v>0</v>
      </c>
      <c r="R22" s="96"/>
      <c r="S22" s="96">
        <v>8</v>
      </c>
      <c r="T22" s="96"/>
      <c r="U22" s="91">
        <f t="shared" si="4"/>
        <v>8</v>
      </c>
      <c r="V22" s="96">
        <v>24</v>
      </c>
      <c r="W22" s="96"/>
      <c r="X22" s="96"/>
      <c r="Y22" s="91">
        <f t="shared" si="5"/>
        <v>24</v>
      </c>
      <c r="Z22" s="97">
        <v>20060</v>
      </c>
      <c r="AA22" s="98">
        <v>1730</v>
      </c>
      <c r="AB22" s="99">
        <f t="shared" si="6"/>
        <v>21790</v>
      </c>
    </row>
    <row r="23" spans="1:57" s="25" customFormat="1" x14ac:dyDescent="0.3">
      <c r="A23" s="217" t="s">
        <v>23</v>
      </c>
      <c r="B23" s="88">
        <v>0</v>
      </c>
      <c r="C23" s="88">
        <v>0</v>
      </c>
      <c r="D23" s="88">
        <v>0</v>
      </c>
      <c r="E23" s="89">
        <f t="shared" si="0"/>
        <v>0</v>
      </c>
      <c r="F23" s="88">
        <v>975</v>
      </c>
      <c r="G23" s="88">
        <v>0</v>
      </c>
      <c r="H23" s="88">
        <v>0</v>
      </c>
      <c r="I23" s="89">
        <f t="shared" si="1"/>
        <v>975</v>
      </c>
      <c r="J23" s="88">
        <v>0</v>
      </c>
      <c r="K23" s="88">
        <v>0</v>
      </c>
      <c r="L23" s="88">
        <v>0</v>
      </c>
      <c r="M23" s="89">
        <f t="shared" si="2"/>
        <v>0</v>
      </c>
      <c r="N23" s="88">
        <v>4</v>
      </c>
      <c r="O23" s="88">
        <v>0</v>
      </c>
      <c r="P23" s="88">
        <v>0</v>
      </c>
      <c r="Q23" s="89">
        <f t="shared" si="3"/>
        <v>4</v>
      </c>
      <c r="R23" s="90">
        <v>2</v>
      </c>
      <c r="S23" s="90">
        <v>0</v>
      </c>
      <c r="T23" s="90">
        <v>0</v>
      </c>
      <c r="U23" s="91">
        <f t="shared" si="4"/>
        <v>2</v>
      </c>
      <c r="V23" s="90">
        <v>2</v>
      </c>
      <c r="W23" s="90">
        <v>0</v>
      </c>
      <c r="X23" s="90">
        <v>0</v>
      </c>
      <c r="Y23" s="91">
        <f t="shared" si="5"/>
        <v>2</v>
      </c>
      <c r="Z23" s="92">
        <v>61297</v>
      </c>
      <c r="AA23" s="93">
        <v>2943</v>
      </c>
      <c r="AB23" s="94">
        <f t="shared" si="6"/>
        <v>64240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26" customFormat="1" x14ac:dyDescent="0.3">
      <c r="A24" s="215" t="s">
        <v>24</v>
      </c>
      <c r="B24" s="95"/>
      <c r="C24" s="95"/>
      <c r="D24" s="95"/>
      <c r="E24" s="89">
        <f t="shared" si="0"/>
        <v>0</v>
      </c>
      <c r="F24" s="95"/>
      <c r="G24" s="95"/>
      <c r="H24" s="95"/>
      <c r="I24" s="89">
        <f t="shared" si="1"/>
        <v>0</v>
      </c>
      <c r="J24" s="95"/>
      <c r="K24" s="95"/>
      <c r="L24" s="95"/>
      <c r="M24" s="89">
        <f t="shared" si="2"/>
        <v>0</v>
      </c>
      <c r="N24" s="95"/>
      <c r="O24" s="95"/>
      <c r="P24" s="95"/>
      <c r="Q24" s="89">
        <f t="shared" si="3"/>
        <v>0</v>
      </c>
      <c r="R24" s="96"/>
      <c r="S24" s="96"/>
      <c r="T24" s="96"/>
      <c r="U24" s="91">
        <f t="shared" si="4"/>
        <v>0</v>
      </c>
      <c r="V24" s="96"/>
      <c r="W24" s="96"/>
      <c r="X24" s="96"/>
      <c r="Y24" s="91">
        <f t="shared" si="5"/>
        <v>0</v>
      </c>
      <c r="Z24" s="97">
        <v>17021</v>
      </c>
      <c r="AA24" s="98">
        <v>1122</v>
      </c>
      <c r="AB24" s="99">
        <f t="shared" si="6"/>
        <v>18143</v>
      </c>
    </row>
    <row r="25" spans="1:57" s="24" customFormat="1" x14ac:dyDescent="0.3">
      <c r="A25" s="217" t="s">
        <v>25</v>
      </c>
      <c r="B25" s="88"/>
      <c r="C25" s="88"/>
      <c r="D25" s="88"/>
      <c r="E25" s="89">
        <f t="shared" si="0"/>
        <v>0</v>
      </c>
      <c r="F25" s="88"/>
      <c r="G25" s="88"/>
      <c r="H25" s="88"/>
      <c r="I25" s="89">
        <f t="shared" si="1"/>
        <v>0</v>
      </c>
      <c r="J25" s="88"/>
      <c r="K25" s="88"/>
      <c r="L25" s="88"/>
      <c r="M25" s="89">
        <f t="shared" si="2"/>
        <v>0</v>
      </c>
      <c r="N25" s="88"/>
      <c r="O25" s="88"/>
      <c r="P25" s="88"/>
      <c r="Q25" s="89">
        <f t="shared" si="3"/>
        <v>0</v>
      </c>
      <c r="R25" s="90"/>
      <c r="S25" s="90"/>
      <c r="T25" s="90"/>
      <c r="U25" s="91">
        <f t="shared" si="4"/>
        <v>0</v>
      </c>
      <c r="V25" s="90"/>
      <c r="W25" s="90"/>
      <c r="X25" s="90"/>
      <c r="Y25" s="91">
        <f t="shared" si="5"/>
        <v>0</v>
      </c>
      <c r="Z25" s="92">
        <v>51840</v>
      </c>
      <c r="AA25" s="93">
        <v>1604</v>
      </c>
      <c r="AB25" s="94">
        <f t="shared" si="6"/>
        <v>53444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27" customFormat="1" x14ac:dyDescent="0.3">
      <c r="A26" s="57" t="s">
        <v>26</v>
      </c>
      <c r="B26" s="95">
        <v>40</v>
      </c>
      <c r="C26" s="95">
        <v>3</v>
      </c>
      <c r="D26" s="95">
        <v>0</v>
      </c>
      <c r="E26" s="89">
        <f t="shared" si="0"/>
        <v>43</v>
      </c>
      <c r="F26" s="95">
        <v>0</v>
      </c>
      <c r="G26" s="95">
        <v>0</v>
      </c>
      <c r="H26" s="95">
        <v>0</v>
      </c>
      <c r="I26" s="89">
        <f t="shared" si="1"/>
        <v>0</v>
      </c>
      <c r="J26" s="95">
        <v>33</v>
      </c>
      <c r="K26" s="95">
        <v>1</v>
      </c>
      <c r="L26" s="95">
        <v>0</v>
      </c>
      <c r="M26" s="89">
        <f t="shared" si="2"/>
        <v>34</v>
      </c>
      <c r="N26" s="95">
        <v>2</v>
      </c>
      <c r="O26" s="95">
        <v>0</v>
      </c>
      <c r="P26" s="95">
        <v>0</v>
      </c>
      <c r="Q26" s="89">
        <f t="shared" si="3"/>
        <v>2</v>
      </c>
      <c r="R26" s="96">
        <v>1</v>
      </c>
      <c r="S26" s="96">
        <v>0</v>
      </c>
      <c r="T26" s="96">
        <v>0</v>
      </c>
      <c r="U26" s="91">
        <f t="shared" si="4"/>
        <v>1</v>
      </c>
      <c r="V26" s="96">
        <v>15</v>
      </c>
      <c r="W26" s="96">
        <v>0</v>
      </c>
      <c r="X26" s="96">
        <v>0</v>
      </c>
      <c r="Y26" s="91">
        <f t="shared" si="5"/>
        <v>15</v>
      </c>
      <c r="Z26" s="97">
        <v>46263</v>
      </c>
      <c r="AA26" s="98">
        <v>2402</v>
      </c>
      <c r="AB26" s="99">
        <f t="shared" si="6"/>
        <v>48665</v>
      </c>
    </row>
    <row r="27" spans="1:57" s="23" customFormat="1" x14ac:dyDescent="0.3">
      <c r="A27" s="217" t="s">
        <v>51</v>
      </c>
      <c r="B27" s="88"/>
      <c r="C27" s="88"/>
      <c r="D27" s="88"/>
      <c r="E27" s="89">
        <f t="shared" si="0"/>
        <v>0</v>
      </c>
      <c r="F27" s="88"/>
      <c r="G27" s="88"/>
      <c r="H27" s="88"/>
      <c r="I27" s="89">
        <f t="shared" si="1"/>
        <v>0</v>
      </c>
      <c r="J27" s="88"/>
      <c r="K27" s="88"/>
      <c r="L27" s="88"/>
      <c r="M27" s="89">
        <f t="shared" si="2"/>
        <v>0</v>
      </c>
      <c r="N27" s="88"/>
      <c r="O27" s="88"/>
      <c r="P27" s="88"/>
      <c r="Q27" s="89">
        <f t="shared" si="3"/>
        <v>0</v>
      </c>
      <c r="R27" s="90"/>
      <c r="S27" s="90"/>
      <c r="T27" s="90"/>
      <c r="U27" s="91">
        <f t="shared" si="4"/>
        <v>0</v>
      </c>
      <c r="V27" s="90"/>
      <c r="W27" s="90"/>
      <c r="X27" s="90"/>
      <c r="Y27" s="91">
        <f t="shared" si="5"/>
        <v>0</v>
      </c>
      <c r="Z27" s="92">
        <v>32625</v>
      </c>
      <c r="AA27" s="93">
        <v>761</v>
      </c>
      <c r="AB27" s="94">
        <f t="shared" si="6"/>
        <v>33386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s="26" customFormat="1" x14ac:dyDescent="0.3">
      <c r="A28" s="215" t="s">
        <v>28</v>
      </c>
      <c r="B28" s="95"/>
      <c r="C28" s="95"/>
      <c r="D28" s="95"/>
      <c r="E28" s="89">
        <f t="shared" si="0"/>
        <v>0</v>
      </c>
      <c r="F28" s="95"/>
      <c r="G28" s="95"/>
      <c r="H28" s="95"/>
      <c r="I28" s="89">
        <f t="shared" si="1"/>
        <v>0</v>
      </c>
      <c r="J28" s="95"/>
      <c r="K28" s="95"/>
      <c r="L28" s="95"/>
      <c r="M28" s="89">
        <f t="shared" si="2"/>
        <v>0</v>
      </c>
      <c r="N28" s="95"/>
      <c r="O28" s="95"/>
      <c r="P28" s="95"/>
      <c r="Q28" s="89">
        <f t="shared" si="3"/>
        <v>0</v>
      </c>
      <c r="R28" s="96"/>
      <c r="S28" s="96"/>
      <c r="T28" s="96"/>
      <c r="U28" s="91">
        <f t="shared" si="4"/>
        <v>0</v>
      </c>
      <c r="V28" s="96"/>
      <c r="W28" s="96"/>
      <c r="X28" s="96"/>
      <c r="Y28" s="91">
        <f t="shared" si="5"/>
        <v>0</v>
      </c>
      <c r="Z28" s="97">
        <v>14872</v>
      </c>
      <c r="AA28" s="98">
        <v>647</v>
      </c>
      <c r="AB28" s="99">
        <f t="shared" si="6"/>
        <v>15519</v>
      </c>
    </row>
    <row r="29" spans="1:57" s="24" customFormat="1" x14ac:dyDescent="0.3">
      <c r="A29" s="217" t="s">
        <v>29</v>
      </c>
      <c r="B29" s="88"/>
      <c r="C29" s="88"/>
      <c r="D29" s="88"/>
      <c r="E29" s="89">
        <f t="shared" si="0"/>
        <v>0</v>
      </c>
      <c r="F29" s="88"/>
      <c r="G29" s="88"/>
      <c r="H29" s="88"/>
      <c r="I29" s="89">
        <f t="shared" si="1"/>
        <v>0</v>
      </c>
      <c r="J29" s="88"/>
      <c r="K29" s="88"/>
      <c r="L29" s="88"/>
      <c r="M29" s="89">
        <f t="shared" si="2"/>
        <v>0</v>
      </c>
      <c r="N29" s="88"/>
      <c r="O29" s="88"/>
      <c r="P29" s="88"/>
      <c r="Q29" s="89">
        <f t="shared" si="3"/>
        <v>0</v>
      </c>
      <c r="R29" s="90"/>
      <c r="S29" s="90"/>
      <c r="T29" s="90"/>
      <c r="U29" s="91">
        <f t="shared" si="4"/>
        <v>0</v>
      </c>
      <c r="V29" s="90"/>
      <c r="W29" s="90"/>
      <c r="X29" s="90"/>
      <c r="Y29" s="91">
        <f t="shared" si="5"/>
        <v>0</v>
      </c>
      <c r="Z29" s="92">
        <v>325578</v>
      </c>
      <c r="AA29" s="93">
        <v>10792</v>
      </c>
      <c r="AB29" s="94">
        <f t="shared" si="6"/>
        <v>336370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17" customFormat="1" x14ac:dyDescent="0.3">
      <c r="A30" s="215" t="s">
        <v>30</v>
      </c>
      <c r="B30" s="95">
        <v>28</v>
      </c>
      <c r="C30" s="95">
        <v>0</v>
      </c>
      <c r="D30" s="95">
        <v>0</v>
      </c>
      <c r="E30" s="89">
        <f t="shared" si="0"/>
        <v>28</v>
      </c>
      <c r="F30" s="95">
        <v>55</v>
      </c>
      <c r="G30" s="95">
        <v>0</v>
      </c>
      <c r="H30" s="95">
        <v>0</v>
      </c>
      <c r="I30" s="89">
        <f t="shared" si="1"/>
        <v>55</v>
      </c>
      <c r="J30" s="95">
        <v>20</v>
      </c>
      <c r="K30" s="95">
        <v>0</v>
      </c>
      <c r="L30" s="95">
        <v>0</v>
      </c>
      <c r="M30" s="89">
        <f t="shared" si="2"/>
        <v>20</v>
      </c>
      <c r="N30" s="95">
        <v>6</v>
      </c>
      <c r="O30" s="95">
        <v>0</v>
      </c>
      <c r="P30" s="95">
        <v>0</v>
      </c>
      <c r="Q30" s="89">
        <f t="shared" si="3"/>
        <v>6</v>
      </c>
      <c r="R30" s="96">
        <v>0</v>
      </c>
      <c r="S30" s="96">
        <v>0</v>
      </c>
      <c r="T30" s="96">
        <v>0</v>
      </c>
      <c r="U30" s="91">
        <f t="shared" si="4"/>
        <v>0</v>
      </c>
      <c r="V30" s="96">
        <v>35</v>
      </c>
      <c r="W30" s="96">
        <v>0</v>
      </c>
      <c r="X30" s="96">
        <v>0</v>
      </c>
      <c r="Y30" s="91">
        <f t="shared" si="5"/>
        <v>35</v>
      </c>
      <c r="Z30" s="97">
        <v>16991</v>
      </c>
      <c r="AA30" s="98">
        <v>1727</v>
      </c>
      <c r="AB30" s="99">
        <f t="shared" si="6"/>
        <v>18718</v>
      </c>
    </row>
    <row r="31" spans="1:57" s="23" customFormat="1" x14ac:dyDescent="0.3">
      <c r="A31" s="217" t="s">
        <v>31</v>
      </c>
      <c r="B31" s="88"/>
      <c r="C31" s="88"/>
      <c r="D31" s="88"/>
      <c r="E31" s="89">
        <f t="shared" si="0"/>
        <v>0</v>
      </c>
      <c r="F31" s="88"/>
      <c r="G31" s="88"/>
      <c r="H31" s="88"/>
      <c r="I31" s="89">
        <f t="shared" si="1"/>
        <v>0</v>
      </c>
      <c r="J31" s="88"/>
      <c r="K31" s="88"/>
      <c r="L31" s="88"/>
      <c r="M31" s="89">
        <f t="shared" si="2"/>
        <v>0</v>
      </c>
      <c r="N31" s="88"/>
      <c r="O31" s="88"/>
      <c r="P31" s="88"/>
      <c r="Q31" s="89">
        <f t="shared" si="3"/>
        <v>0</v>
      </c>
      <c r="R31" s="90"/>
      <c r="S31" s="90"/>
      <c r="T31" s="90"/>
      <c r="U31" s="91">
        <f t="shared" si="4"/>
        <v>0</v>
      </c>
      <c r="V31" s="90"/>
      <c r="W31" s="90"/>
      <c r="X31" s="90"/>
      <c r="Y31" s="91">
        <f t="shared" si="5"/>
        <v>0</v>
      </c>
      <c r="Z31" s="92">
        <v>66910</v>
      </c>
      <c r="AA31" s="93">
        <v>2341</v>
      </c>
      <c r="AB31" s="94">
        <f t="shared" si="6"/>
        <v>69251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s="27" customFormat="1" x14ac:dyDescent="0.3">
      <c r="A32" s="219" t="s">
        <v>32</v>
      </c>
      <c r="B32" s="95">
        <v>1</v>
      </c>
      <c r="C32" s="95">
        <v>0</v>
      </c>
      <c r="D32" s="95">
        <v>0</v>
      </c>
      <c r="E32" s="89">
        <f t="shared" si="0"/>
        <v>1</v>
      </c>
      <c r="F32" s="95">
        <v>0</v>
      </c>
      <c r="G32" s="95">
        <v>0</v>
      </c>
      <c r="H32" s="95">
        <v>0</v>
      </c>
      <c r="I32" s="89">
        <f t="shared" si="1"/>
        <v>0</v>
      </c>
      <c r="J32" s="95"/>
      <c r="K32" s="95"/>
      <c r="L32" s="95"/>
      <c r="M32" s="89">
        <f t="shared" si="2"/>
        <v>0</v>
      </c>
      <c r="N32" s="95">
        <v>0</v>
      </c>
      <c r="O32" s="95">
        <v>0</v>
      </c>
      <c r="P32" s="95">
        <v>0</v>
      </c>
      <c r="Q32" s="89">
        <f t="shared" si="3"/>
        <v>0</v>
      </c>
      <c r="R32" s="96">
        <v>0</v>
      </c>
      <c r="S32" s="96">
        <v>0</v>
      </c>
      <c r="T32" s="96">
        <v>0</v>
      </c>
      <c r="U32" s="91">
        <f t="shared" si="4"/>
        <v>0</v>
      </c>
      <c r="V32" s="96">
        <v>5</v>
      </c>
      <c r="W32" s="96">
        <v>1</v>
      </c>
      <c r="X32" s="96">
        <v>0</v>
      </c>
      <c r="Y32" s="91">
        <f t="shared" si="5"/>
        <v>6</v>
      </c>
      <c r="Z32" s="97">
        <v>7978</v>
      </c>
      <c r="AA32" s="98">
        <v>271</v>
      </c>
      <c r="AB32" s="99">
        <f t="shared" si="6"/>
        <v>8249</v>
      </c>
    </row>
    <row r="33" spans="1:57" s="23" customFormat="1" x14ac:dyDescent="0.3">
      <c r="A33" s="217" t="s">
        <v>33</v>
      </c>
      <c r="B33" s="88">
        <v>49</v>
      </c>
      <c r="C33" s="88">
        <v>9</v>
      </c>
      <c r="D33" s="88">
        <v>1</v>
      </c>
      <c r="E33" s="89">
        <f t="shared" si="0"/>
        <v>59</v>
      </c>
      <c r="F33" s="88">
        <v>307</v>
      </c>
      <c r="G33" s="88">
        <v>211</v>
      </c>
      <c r="H33" s="88">
        <v>0</v>
      </c>
      <c r="I33" s="89">
        <f t="shared" si="1"/>
        <v>518</v>
      </c>
      <c r="J33" s="88">
        <v>48</v>
      </c>
      <c r="K33" s="88">
        <v>9</v>
      </c>
      <c r="L33" s="88">
        <v>1</v>
      </c>
      <c r="M33" s="89">
        <f t="shared" si="2"/>
        <v>58</v>
      </c>
      <c r="N33" s="88">
        <v>220</v>
      </c>
      <c r="O33" s="88">
        <v>15</v>
      </c>
      <c r="P33" s="88">
        <v>0</v>
      </c>
      <c r="Q33" s="89">
        <f t="shared" si="3"/>
        <v>235</v>
      </c>
      <c r="R33" s="90">
        <v>0</v>
      </c>
      <c r="S33" s="90">
        <v>0</v>
      </c>
      <c r="T33" s="90">
        <v>0</v>
      </c>
      <c r="U33" s="91">
        <f t="shared" si="4"/>
        <v>0</v>
      </c>
      <c r="V33" s="90">
        <v>239</v>
      </c>
      <c r="W33" s="90">
        <v>99</v>
      </c>
      <c r="X33" s="90">
        <v>2</v>
      </c>
      <c r="Y33" s="91">
        <f t="shared" si="5"/>
        <v>340</v>
      </c>
      <c r="Z33" s="92">
        <v>304689</v>
      </c>
      <c r="AA33" s="93">
        <v>12713</v>
      </c>
      <c r="AB33" s="94">
        <f t="shared" si="6"/>
        <v>317402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s="26" customFormat="1" x14ac:dyDescent="0.3">
      <c r="A34" s="215" t="s">
        <v>34</v>
      </c>
      <c r="B34" s="95"/>
      <c r="C34" s="95"/>
      <c r="D34" s="95"/>
      <c r="E34" s="89">
        <f t="shared" si="0"/>
        <v>0</v>
      </c>
      <c r="F34" s="95"/>
      <c r="G34" s="95"/>
      <c r="H34" s="95"/>
      <c r="I34" s="89">
        <f t="shared" si="1"/>
        <v>0</v>
      </c>
      <c r="J34" s="95"/>
      <c r="K34" s="95"/>
      <c r="L34" s="95"/>
      <c r="M34" s="89">
        <f t="shared" si="2"/>
        <v>0</v>
      </c>
      <c r="N34" s="95"/>
      <c r="O34" s="95"/>
      <c r="P34" s="95"/>
      <c r="Q34" s="89">
        <f t="shared" si="3"/>
        <v>0</v>
      </c>
      <c r="R34" s="96"/>
      <c r="S34" s="96"/>
      <c r="T34" s="96"/>
      <c r="U34" s="91">
        <f t="shared" si="4"/>
        <v>0</v>
      </c>
      <c r="V34" s="96"/>
      <c r="W34" s="96"/>
      <c r="X34" s="96"/>
      <c r="Y34" s="91">
        <f t="shared" si="5"/>
        <v>0</v>
      </c>
      <c r="Z34" s="97">
        <v>217620</v>
      </c>
      <c r="AA34" s="98">
        <v>11698</v>
      </c>
      <c r="AB34" s="99">
        <f t="shared" si="6"/>
        <v>229318</v>
      </c>
    </row>
    <row r="35" spans="1:57" s="24" customFormat="1" x14ac:dyDescent="0.3">
      <c r="A35" s="217" t="s">
        <v>35</v>
      </c>
      <c r="B35" s="88">
        <v>15</v>
      </c>
      <c r="C35" s="88">
        <v>0</v>
      </c>
      <c r="D35" s="88">
        <v>1</v>
      </c>
      <c r="E35" s="89">
        <f t="shared" si="0"/>
        <v>16</v>
      </c>
      <c r="F35" s="88">
        <v>0</v>
      </c>
      <c r="G35" s="88">
        <v>0</v>
      </c>
      <c r="H35" s="88">
        <v>0</v>
      </c>
      <c r="I35" s="89">
        <f t="shared" si="1"/>
        <v>0</v>
      </c>
      <c r="J35" s="88">
        <v>6</v>
      </c>
      <c r="K35" s="88">
        <v>0</v>
      </c>
      <c r="L35" s="88">
        <v>1</v>
      </c>
      <c r="M35" s="89">
        <f t="shared" si="2"/>
        <v>7</v>
      </c>
      <c r="N35" s="88">
        <v>4</v>
      </c>
      <c r="O35" s="88">
        <v>0</v>
      </c>
      <c r="P35" s="88">
        <v>0</v>
      </c>
      <c r="Q35" s="89">
        <f t="shared" si="3"/>
        <v>4</v>
      </c>
      <c r="R35" s="90">
        <v>0</v>
      </c>
      <c r="S35" s="90">
        <v>0</v>
      </c>
      <c r="T35" s="90">
        <v>0</v>
      </c>
      <c r="U35" s="91">
        <f t="shared" si="4"/>
        <v>0</v>
      </c>
      <c r="V35" s="90">
        <v>1</v>
      </c>
      <c r="W35" s="90">
        <v>0</v>
      </c>
      <c r="X35" s="90">
        <v>0</v>
      </c>
      <c r="Y35" s="91">
        <f t="shared" si="5"/>
        <v>1</v>
      </c>
      <c r="Z35" s="92">
        <v>40322</v>
      </c>
      <c r="AA35" s="93">
        <v>1608</v>
      </c>
      <c r="AB35" s="94">
        <f t="shared" si="6"/>
        <v>41930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27" customFormat="1" x14ac:dyDescent="0.3">
      <c r="A36" s="215" t="s">
        <v>36</v>
      </c>
      <c r="B36" s="95"/>
      <c r="C36" s="95"/>
      <c r="D36" s="95"/>
      <c r="E36" s="89">
        <f t="shared" si="0"/>
        <v>0</v>
      </c>
      <c r="F36" s="95"/>
      <c r="G36" s="95"/>
      <c r="H36" s="95"/>
      <c r="I36" s="89">
        <f t="shared" si="1"/>
        <v>0</v>
      </c>
      <c r="J36" s="95"/>
      <c r="K36" s="95"/>
      <c r="L36" s="95"/>
      <c r="M36" s="89">
        <f t="shared" si="2"/>
        <v>0</v>
      </c>
      <c r="N36" s="95"/>
      <c r="O36" s="95"/>
      <c r="P36" s="95"/>
      <c r="Q36" s="89">
        <f t="shared" si="3"/>
        <v>0</v>
      </c>
      <c r="R36" s="96"/>
      <c r="S36" s="96"/>
      <c r="T36" s="96"/>
      <c r="U36" s="91">
        <f t="shared" si="4"/>
        <v>0</v>
      </c>
      <c r="V36" s="96"/>
      <c r="W36" s="96"/>
      <c r="X36" s="96"/>
      <c r="Y36" s="91">
        <f t="shared" si="5"/>
        <v>0</v>
      </c>
      <c r="Z36" s="97">
        <v>121278</v>
      </c>
      <c r="AA36" s="98">
        <v>6574</v>
      </c>
      <c r="AB36" s="99">
        <f t="shared" si="6"/>
        <v>127852</v>
      </c>
    </row>
    <row r="37" spans="1:57" s="24" customFormat="1" x14ac:dyDescent="0.3">
      <c r="A37" s="58" t="s">
        <v>37</v>
      </c>
      <c r="B37" s="88">
        <v>12</v>
      </c>
      <c r="C37" s="88">
        <v>0</v>
      </c>
      <c r="D37" s="88">
        <v>0</v>
      </c>
      <c r="E37" s="89">
        <f t="shared" si="0"/>
        <v>12</v>
      </c>
      <c r="F37" s="88">
        <v>0</v>
      </c>
      <c r="G37" s="88">
        <v>0</v>
      </c>
      <c r="H37" s="88">
        <v>0</v>
      </c>
      <c r="I37" s="89">
        <f>SUM(F37:H37)</f>
        <v>0</v>
      </c>
      <c r="J37" s="88">
        <v>11</v>
      </c>
      <c r="K37" s="88">
        <v>0</v>
      </c>
      <c r="L37" s="88">
        <v>0</v>
      </c>
      <c r="M37" s="89">
        <f t="shared" si="2"/>
        <v>11</v>
      </c>
      <c r="N37" s="88">
        <v>3</v>
      </c>
      <c r="O37" s="88">
        <v>0</v>
      </c>
      <c r="P37" s="88">
        <v>0</v>
      </c>
      <c r="Q37" s="89">
        <f t="shared" si="3"/>
        <v>3</v>
      </c>
      <c r="R37" s="90">
        <v>0</v>
      </c>
      <c r="S37" s="90">
        <v>0</v>
      </c>
      <c r="T37" s="90">
        <v>0</v>
      </c>
      <c r="U37" s="91">
        <f t="shared" si="4"/>
        <v>0</v>
      </c>
      <c r="V37" s="90">
        <v>44</v>
      </c>
      <c r="W37" s="90">
        <v>0</v>
      </c>
      <c r="X37" s="90">
        <v>0</v>
      </c>
      <c r="Y37" s="91">
        <f t="shared" si="5"/>
        <v>44</v>
      </c>
      <c r="Z37" s="92">
        <v>4152</v>
      </c>
      <c r="AA37" s="93">
        <v>308</v>
      </c>
      <c r="AB37" s="94">
        <f t="shared" si="6"/>
        <v>4460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27" customFormat="1" x14ac:dyDescent="0.3">
      <c r="A38" s="215" t="s">
        <v>38</v>
      </c>
      <c r="B38" s="95">
        <v>0</v>
      </c>
      <c r="C38" s="95">
        <v>0</v>
      </c>
      <c r="D38" s="95">
        <v>0</v>
      </c>
      <c r="E38" s="89">
        <f t="shared" si="0"/>
        <v>0</v>
      </c>
      <c r="F38" s="95">
        <v>159</v>
      </c>
      <c r="G38" s="95">
        <v>0</v>
      </c>
      <c r="H38" s="95">
        <v>0</v>
      </c>
      <c r="I38" s="89">
        <f t="shared" si="1"/>
        <v>159</v>
      </c>
      <c r="J38" s="95">
        <v>0</v>
      </c>
      <c r="K38" s="95">
        <v>0</v>
      </c>
      <c r="L38" s="95">
        <v>0</v>
      </c>
      <c r="M38" s="89">
        <f t="shared" si="2"/>
        <v>0</v>
      </c>
      <c r="N38" s="95">
        <v>0</v>
      </c>
      <c r="O38" s="95">
        <v>0</v>
      </c>
      <c r="P38" s="95">
        <v>0</v>
      </c>
      <c r="Q38" s="89">
        <f t="shared" si="3"/>
        <v>0</v>
      </c>
      <c r="R38" s="96">
        <v>0</v>
      </c>
      <c r="S38" s="96">
        <v>0</v>
      </c>
      <c r="T38" s="96">
        <v>0</v>
      </c>
      <c r="U38" s="91">
        <f t="shared" si="4"/>
        <v>0</v>
      </c>
      <c r="V38" s="96">
        <v>0</v>
      </c>
      <c r="W38" s="96">
        <v>0</v>
      </c>
      <c r="X38" s="96">
        <v>0</v>
      </c>
      <c r="Y38" s="91">
        <f t="shared" si="5"/>
        <v>0</v>
      </c>
      <c r="Z38" s="97">
        <v>28377</v>
      </c>
      <c r="AA38" s="98">
        <v>2411</v>
      </c>
      <c r="AB38" s="99">
        <f t="shared" si="6"/>
        <v>30788</v>
      </c>
    </row>
    <row r="39" spans="1:57" s="23" customFormat="1" x14ac:dyDescent="0.3">
      <c r="A39" s="217" t="s">
        <v>39</v>
      </c>
      <c r="B39" s="88"/>
      <c r="C39" s="88"/>
      <c r="D39" s="88"/>
      <c r="E39" s="89">
        <f t="shared" si="0"/>
        <v>0</v>
      </c>
      <c r="F39" s="88"/>
      <c r="G39" s="88"/>
      <c r="H39" s="88"/>
      <c r="I39" s="89">
        <f t="shared" si="1"/>
        <v>0</v>
      </c>
      <c r="J39" s="88"/>
      <c r="K39" s="88"/>
      <c r="L39" s="88"/>
      <c r="M39" s="89">
        <f t="shared" si="2"/>
        <v>0</v>
      </c>
      <c r="N39" s="88"/>
      <c r="O39" s="88"/>
      <c r="P39" s="88"/>
      <c r="Q39" s="89">
        <f t="shared" si="3"/>
        <v>0</v>
      </c>
      <c r="R39" s="90"/>
      <c r="S39" s="90"/>
      <c r="T39" s="90"/>
      <c r="U39" s="91">
        <f t="shared" si="4"/>
        <v>0</v>
      </c>
      <c r="V39" s="90"/>
      <c r="W39" s="90"/>
      <c r="X39" s="90"/>
      <c r="Y39" s="91">
        <f t="shared" si="5"/>
        <v>0</v>
      </c>
      <c r="Z39" s="92">
        <v>108923</v>
      </c>
      <c r="AA39" s="93">
        <v>5177</v>
      </c>
      <c r="AB39" s="94">
        <f t="shared" si="6"/>
        <v>114100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s="17" customFormat="1" x14ac:dyDescent="0.3">
      <c r="A40" s="215" t="s">
        <v>50</v>
      </c>
      <c r="B40" s="95"/>
      <c r="C40" s="95"/>
      <c r="D40" s="95"/>
      <c r="E40" s="89">
        <f t="shared" si="0"/>
        <v>0</v>
      </c>
      <c r="F40" s="95"/>
      <c r="G40" s="95"/>
      <c r="H40" s="95"/>
      <c r="I40" s="89">
        <f t="shared" si="1"/>
        <v>0</v>
      </c>
      <c r="J40" s="95"/>
      <c r="K40" s="95"/>
      <c r="L40" s="95"/>
      <c r="M40" s="89">
        <f t="shared" si="2"/>
        <v>0</v>
      </c>
      <c r="N40" s="95"/>
      <c r="O40" s="95"/>
      <c r="P40" s="95"/>
      <c r="Q40" s="89">
        <f t="shared" si="3"/>
        <v>0</v>
      </c>
      <c r="R40" s="96"/>
      <c r="S40" s="96"/>
      <c r="T40" s="96"/>
      <c r="U40" s="91">
        <f t="shared" si="4"/>
        <v>0</v>
      </c>
      <c r="V40" s="96"/>
      <c r="W40" s="96"/>
      <c r="X40" s="96"/>
      <c r="Y40" s="91">
        <f t="shared" si="5"/>
        <v>0</v>
      </c>
      <c r="Z40" s="97">
        <v>35099</v>
      </c>
      <c r="AA40" s="98">
        <v>1839</v>
      </c>
      <c r="AB40" s="99">
        <f t="shared" si="6"/>
        <v>36938</v>
      </c>
    </row>
    <row r="41" spans="1:57" s="24" customFormat="1" ht="15" thickBot="1" x14ac:dyDescent="0.35">
      <c r="A41" s="218" t="s">
        <v>57</v>
      </c>
      <c r="B41" s="100"/>
      <c r="C41" s="100"/>
      <c r="D41" s="100"/>
      <c r="E41" s="101">
        <f t="shared" si="0"/>
        <v>0</v>
      </c>
      <c r="F41" s="100"/>
      <c r="G41" s="100"/>
      <c r="H41" s="100"/>
      <c r="I41" s="101">
        <f t="shared" si="1"/>
        <v>0</v>
      </c>
      <c r="J41" s="100"/>
      <c r="K41" s="100"/>
      <c r="L41" s="100"/>
      <c r="M41" s="101">
        <f t="shared" si="2"/>
        <v>0</v>
      </c>
      <c r="N41" s="100"/>
      <c r="O41" s="100"/>
      <c r="P41" s="100"/>
      <c r="Q41" s="101">
        <f t="shared" si="3"/>
        <v>0</v>
      </c>
      <c r="R41" s="102"/>
      <c r="S41" s="102"/>
      <c r="T41" s="102"/>
      <c r="U41" s="103">
        <f t="shared" si="4"/>
        <v>0</v>
      </c>
      <c r="V41" s="102"/>
      <c r="W41" s="102"/>
      <c r="X41" s="102"/>
      <c r="Y41" s="103">
        <f t="shared" si="5"/>
        <v>0</v>
      </c>
      <c r="Z41" s="104">
        <v>103570</v>
      </c>
      <c r="AA41" s="105">
        <v>3806</v>
      </c>
      <c r="AB41" s="106">
        <f t="shared" si="6"/>
        <v>107376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5" thickTop="1" x14ac:dyDescent="0.3">
      <c r="A42" s="26"/>
      <c r="B42" s="212"/>
      <c r="C42" s="212"/>
      <c r="D42" s="212"/>
      <c r="E42" s="21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17"/>
      <c r="S42" s="17"/>
      <c r="T42" s="17"/>
      <c r="U42" s="17"/>
      <c r="V42" s="17"/>
      <c r="W42" s="17"/>
      <c r="X42" s="17"/>
      <c r="Y42" s="17"/>
    </row>
    <row r="43" spans="1:57" x14ac:dyDescent="0.3">
      <c r="A43" s="26"/>
      <c r="B43" s="212"/>
      <c r="C43" s="212"/>
      <c r="D43" s="212"/>
      <c r="E43" s="21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17"/>
      <c r="S43" s="17"/>
      <c r="T43" s="17"/>
      <c r="U43" s="17"/>
      <c r="V43" s="17"/>
      <c r="W43" s="17"/>
      <c r="X43" s="17"/>
      <c r="Y43" s="17"/>
    </row>
    <row r="44" spans="1:57" x14ac:dyDescent="0.3">
      <c r="A44" s="26"/>
      <c r="B44" s="212"/>
      <c r="C44" s="212"/>
      <c r="D44" s="212"/>
      <c r="E44" s="21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17"/>
      <c r="S44" s="17"/>
      <c r="T44" s="17"/>
      <c r="U44" s="17"/>
      <c r="V44" s="17"/>
      <c r="W44" s="17"/>
      <c r="X44" s="17"/>
      <c r="Y44" s="17"/>
    </row>
    <row r="45" spans="1:57" x14ac:dyDescent="0.3">
      <c r="A45" s="26"/>
      <c r="B45" s="212"/>
      <c r="C45" s="212"/>
      <c r="D45" s="212"/>
      <c r="E45" s="21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17"/>
      <c r="S45" s="17"/>
      <c r="T45" s="17"/>
      <c r="U45" s="17"/>
      <c r="V45" s="17"/>
      <c r="W45" s="17"/>
      <c r="X45" s="17"/>
      <c r="Y45" s="17"/>
    </row>
    <row r="46" spans="1:57" x14ac:dyDescent="0.3">
      <c r="A46" s="26"/>
      <c r="B46" s="212"/>
      <c r="C46" s="212"/>
      <c r="D46" s="212"/>
      <c r="E46" s="21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7"/>
      <c r="S46" s="17"/>
      <c r="T46" s="17"/>
      <c r="U46" s="17"/>
      <c r="V46" s="17"/>
      <c r="W46" s="17"/>
      <c r="X46" s="17"/>
      <c r="Y46" s="17"/>
    </row>
    <row r="47" spans="1:57" x14ac:dyDescent="0.3">
      <c r="A47" s="26"/>
      <c r="B47" s="212"/>
      <c r="C47" s="212"/>
      <c r="D47" s="212"/>
      <c r="E47" s="21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17"/>
      <c r="S47" s="17"/>
      <c r="T47" s="17"/>
      <c r="U47" s="17"/>
      <c r="V47" s="17"/>
      <c r="W47" s="17"/>
      <c r="X47" s="17"/>
      <c r="Y47" s="17"/>
    </row>
    <row r="48" spans="1:57" x14ac:dyDescent="0.3">
      <c r="A48" s="26"/>
      <c r="B48" s="212"/>
      <c r="C48" s="212"/>
      <c r="D48" s="212"/>
      <c r="E48" s="21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17"/>
      <c r="S48" s="17"/>
      <c r="T48" s="17"/>
      <c r="U48" s="17"/>
      <c r="V48" s="17"/>
      <c r="W48" s="17"/>
      <c r="X48" s="17"/>
      <c r="Y48" s="17"/>
    </row>
    <row r="49" spans="1:25" x14ac:dyDescent="0.3">
      <c r="A49" s="26"/>
      <c r="B49" s="212"/>
      <c r="C49" s="212"/>
      <c r="D49" s="212"/>
      <c r="E49" s="21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17"/>
      <c r="S49" s="17"/>
      <c r="T49" s="17"/>
      <c r="U49" s="17"/>
      <c r="V49" s="17"/>
      <c r="W49" s="17"/>
      <c r="X49" s="17"/>
      <c r="Y49" s="17"/>
    </row>
    <row r="50" spans="1:25" x14ac:dyDescent="0.3">
      <c r="A50" s="26"/>
      <c r="B50" s="212"/>
      <c r="C50" s="212"/>
      <c r="D50" s="212"/>
      <c r="E50" s="21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17"/>
      <c r="S50" s="17"/>
      <c r="T50" s="17"/>
      <c r="U50" s="17"/>
      <c r="V50" s="17"/>
      <c r="W50" s="17"/>
      <c r="X50" s="17"/>
      <c r="Y50" s="17"/>
    </row>
    <row r="51" spans="1:25" x14ac:dyDescent="0.3">
      <c r="A51" s="26"/>
      <c r="B51" s="212"/>
      <c r="C51" s="212"/>
      <c r="D51" s="212"/>
      <c r="E51" s="21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17"/>
      <c r="S51" s="17"/>
      <c r="T51" s="17"/>
      <c r="U51" s="17"/>
      <c r="V51" s="17"/>
      <c r="W51" s="17"/>
      <c r="X51" s="17"/>
      <c r="Y51" s="17"/>
    </row>
    <row r="52" spans="1:25" x14ac:dyDescent="0.3">
      <c r="A52" s="26"/>
      <c r="B52" s="212"/>
      <c r="C52" s="212"/>
      <c r="D52" s="212"/>
      <c r="E52" s="21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17"/>
      <c r="S52" s="17"/>
      <c r="T52" s="17"/>
      <c r="U52" s="17"/>
      <c r="V52" s="17"/>
      <c r="W52" s="17"/>
      <c r="X52" s="17"/>
      <c r="Y52" s="17"/>
    </row>
    <row r="53" spans="1:25" x14ac:dyDescent="0.3">
      <c r="A53" s="26"/>
      <c r="B53" s="212"/>
      <c r="C53" s="212"/>
      <c r="D53" s="212"/>
      <c r="E53" s="21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17"/>
      <c r="S53" s="17"/>
      <c r="T53" s="17"/>
      <c r="U53" s="17"/>
      <c r="V53" s="17"/>
      <c r="W53" s="17"/>
      <c r="X53" s="17"/>
      <c r="Y53" s="17"/>
    </row>
    <row r="54" spans="1:25" x14ac:dyDescent="0.3">
      <c r="A54" s="26"/>
      <c r="B54" s="212"/>
      <c r="C54" s="212"/>
      <c r="D54" s="212"/>
      <c r="E54" s="21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17"/>
      <c r="S54" s="17"/>
      <c r="T54" s="17"/>
      <c r="U54" s="17"/>
      <c r="V54" s="17"/>
      <c r="W54" s="17"/>
      <c r="X54" s="17"/>
      <c r="Y54" s="17"/>
    </row>
    <row r="55" spans="1:25" x14ac:dyDescent="0.3">
      <c r="A55" s="26"/>
      <c r="B55" s="212"/>
      <c r="C55" s="212"/>
      <c r="D55" s="212"/>
      <c r="E55" s="21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17"/>
      <c r="S55" s="17"/>
      <c r="T55" s="17"/>
      <c r="U55" s="17"/>
      <c r="V55" s="17"/>
      <c r="W55" s="17"/>
      <c r="X55" s="17"/>
      <c r="Y55" s="17"/>
    </row>
    <row r="56" spans="1:25" x14ac:dyDescent="0.3">
      <c r="A56" s="26"/>
      <c r="B56" s="212"/>
      <c r="C56" s="212"/>
      <c r="D56" s="212"/>
      <c r="E56" s="21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17"/>
      <c r="S56" s="17"/>
      <c r="T56" s="17"/>
      <c r="U56" s="17"/>
      <c r="V56" s="17"/>
      <c r="W56" s="17"/>
      <c r="X56" s="17"/>
      <c r="Y56" s="17"/>
    </row>
    <row r="57" spans="1:25" x14ac:dyDescent="0.3">
      <c r="A57" s="26"/>
      <c r="B57" s="212"/>
      <c r="C57" s="212"/>
      <c r="D57" s="212"/>
      <c r="E57" s="21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17"/>
      <c r="S57" s="17"/>
      <c r="T57" s="17"/>
      <c r="U57" s="17"/>
      <c r="V57" s="17"/>
      <c r="W57" s="17"/>
      <c r="X57" s="17"/>
      <c r="Y57" s="17"/>
    </row>
    <row r="58" spans="1:25" x14ac:dyDescent="0.3">
      <c r="A58" s="26"/>
      <c r="B58" s="212"/>
      <c r="C58" s="212"/>
      <c r="D58" s="212"/>
      <c r="E58" s="21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17"/>
      <c r="S58" s="17"/>
      <c r="T58" s="17"/>
      <c r="U58" s="17"/>
      <c r="V58" s="17"/>
      <c r="W58" s="17"/>
      <c r="X58" s="17"/>
      <c r="Y58" s="17"/>
    </row>
    <row r="59" spans="1:25" x14ac:dyDescent="0.3">
      <c r="A59" s="26"/>
      <c r="B59" s="212"/>
      <c r="C59" s="212"/>
      <c r="D59" s="212"/>
      <c r="E59" s="21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17"/>
      <c r="S59" s="17"/>
      <c r="T59" s="17"/>
      <c r="U59" s="17"/>
      <c r="V59" s="17"/>
      <c r="W59" s="17"/>
      <c r="X59" s="17"/>
      <c r="Y59" s="17"/>
    </row>
    <row r="60" spans="1:25" x14ac:dyDescent="0.3">
      <c r="A60" s="26"/>
      <c r="B60" s="212"/>
      <c r="C60" s="212"/>
      <c r="D60" s="212"/>
      <c r="E60" s="21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17"/>
      <c r="S60" s="17"/>
      <c r="T60" s="17"/>
      <c r="U60" s="17"/>
      <c r="V60" s="17"/>
      <c r="W60" s="17"/>
      <c r="X60" s="17"/>
      <c r="Y60" s="17"/>
    </row>
    <row r="61" spans="1:25" x14ac:dyDescent="0.3">
      <c r="A61" s="26"/>
      <c r="B61" s="212"/>
      <c r="C61" s="212"/>
      <c r="D61" s="212"/>
      <c r="E61" s="21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17"/>
      <c r="S61" s="17"/>
      <c r="T61" s="17"/>
      <c r="U61" s="17"/>
      <c r="V61" s="17"/>
      <c r="W61" s="17"/>
      <c r="X61" s="17"/>
      <c r="Y61" s="17"/>
    </row>
    <row r="62" spans="1:25" x14ac:dyDescent="0.3">
      <c r="A62" s="26"/>
      <c r="B62" s="212"/>
      <c r="C62" s="212"/>
      <c r="D62" s="212"/>
      <c r="E62" s="21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17"/>
      <c r="S62" s="17"/>
      <c r="T62" s="17"/>
      <c r="U62" s="17"/>
      <c r="V62" s="17"/>
      <c r="W62" s="17"/>
      <c r="X62" s="17"/>
      <c r="Y62" s="17"/>
    </row>
    <row r="63" spans="1:25" x14ac:dyDescent="0.3">
      <c r="A63" s="26"/>
      <c r="B63" s="212"/>
      <c r="C63" s="212"/>
      <c r="D63" s="212"/>
      <c r="E63" s="21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17"/>
      <c r="S63" s="17"/>
      <c r="T63" s="17"/>
      <c r="U63" s="17"/>
      <c r="V63" s="17"/>
      <c r="W63" s="17"/>
      <c r="X63" s="17"/>
      <c r="Y63" s="17"/>
    </row>
    <row r="64" spans="1:25" x14ac:dyDescent="0.3">
      <c r="A64" s="26"/>
      <c r="B64" s="212"/>
      <c r="C64" s="212"/>
      <c r="D64" s="212"/>
      <c r="E64" s="21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17"/>
      <c r="S64" s="17"/>
      <c r="T64" s="17"/>
      <c r="U64" s="17"/>
      <c r="V64" s="17"/>
      <c r="W64" s="17"/>
      <c r="X64" s="17"/>
      <c r="Y64" s="17"/>
    </row>
    <row r="65" spans="1:25" x14ac:dyDescent="0.3">
      <c r="A65" s="26"/>
      <c r="B65" s="212"/>
      <c r="C65" s="212"/>
      <c r="D65" s="212"/>
      <c r="E65" s="21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17"/>
      <c r="S65" s="17"/>
      <c r="T65" s="17"/>
      <c r="U65" s="17"/>
      <c r="V65" s="17"/>
      <c r="W65" s="17"/>
      <c r="X65" s="17"/>
      <c r="Y65" s="17"/>
    </row>
    <row r="66" spans="1:25" x14ac:dyDescent="0.3">
      <c r="A66" s="26"/>
      <c r="B66" s="212"/>
      <c r="C66" s="212"/>
      <c r="D66" s="212"/>
      <c r="E66" s="21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17"/>
      <c r="S66" s="17"/>
      <c r="T66" s="17"/>
      <c r="U66" s="17"/>
      <c r="V66" s="17"/>
      <c r="W66" s="17"/>
      <c r="X66" s="17"/>
      <c r="Y66" s="17"/>
    </row>
    <row r="67" spans="1:25" x14ac:dyDescent="0.3">
      <c r="A67" s="26"/>
      <c r="B67" s="212"/>
      <c r="C67" s="212"/>
      <c r="D67" s="212"/>
      <c r="E67" s="21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17"/>
      <c r="S67" s="17"/>
      <c r="T67" s="17"/>
      <c r="U67" s="17"/>
      <c r="V67" s="17"/>
      <c r="W67" s="17"/>
      <c r="X67" s="17"/>
      <c r="Y67" s="17"/>
    </row>
    <row r="68" spans="1:25" x14ac:dyDescent="0.3">
      <c r="A68" s="26"/>
      <c r="B68" s="212"/>
      <c r="C68" s="212"/>
      <c r="D68" s="212"/>
      <c r="E68" s="21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17"/>
      <c r="S68" s="17"/>
      <c r="T68" s="17"/>
      <c r="U68" s="17"/>
      <c r="V68" s="17"/>
      <c r="W68" s="17"/>
      <c r="X68" s="17"/>
      <c r="Y68" s="17"/>
    </row>
    <row r="69" spans="1:25" x14ac:dyDescent="0.3">
      <c r="A69" s="26"/>
      <c r="B69" s="212"/>
      <c r="C69" s="212"/>
      <c r="D69" s="212"/>
      <c r="E69" s="21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17"/>
      <c r="S69" s="17"/>
      <c r="T69" s="17"/>
      <c r="U69" s="17"/>
      <c r="V69" s="17"/>
      <c r="W69" s="17"/>
      <c r="X69" s="17"/>
      <c r="Y69" s="17"/>
    </row>
    <row r="70" spans="1:25" x14ac:dyDescent="0.3">
      <c r="A70" s="26"/>
      <c r="B70" s="212"/>
      <c r="C70" s="212"/>
      <c r="D70" s="212"/>
      <c r="E70" s="21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17"/>
      <c r="S70" s="17"/>
      <c r="T70" s="17"/>
      <c r="U70" s="17"/>
      <c r="V70" s="17"/>
      <c r="W70" s="17"/>
      <c r="X70" s="17"/>
      <c r="Y70" s="17"/>
    </row>
    <row r="71" spans="1:25" x14ac:dyDescent="0.3">
      <c r="A71" s="26"/>
      <c r="B71" s="212"/>
      <c r="C71" s="212"/>
      <c r="D71" s="212"/>
      <c r="E71" s="21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17"/>
      <c r="S71" s="17"/>
      <c r="T71" s="17"/>
      <c r="U71" s="17"/>
      <c r="V71" s="17"/>
      <c r="W71" s="17"/>
      <c r="X71" s="17"/>
      <c r="Y71" s="17"/>
    </row>
    <row r="72" spans="1:25" x14ac:dyDescent="0.3">
      <c r="A72" s="26"/>
      <c r="B72" s="212"/>
      <c r="C72" s="212"/>
      <c r="D72" s="212"/>
      <c r="E72" s="21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17"/>
      <c r="S72" s="17"/>
      <c r="T72" s="17"/>
      <c r="U72" s="17"/>
      <c r="V72" s="17"/>
      <c r="W72" s="17"/>
      <c r="X72" s="17"/>
      <c r="Y72" s="17"/>
    </row>
    <row r="73" spans="1:25" x14ac:dyDescent="0.3">
      <c r="A73" s="26"/>
      <c r="B73" s="212"/>
      <c r="C73" s="212"/>
      <c r="D73" s="212"/>
      <c r="E73" s="21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17"/>
      <c r="S73" s="17"/>
      <c r="T73" s="17"/>
      <c r="U73" s="17"/>
      <c r="V73" s="17"/>
      <c r="W73" s="17"/>
      <c r="X73" s="17"/>
      <c r="Y73" s="17"/>
    </row>
    <row r="74" spans="1:25" x14ac:dyDescent="0.3">
      <c r="A74" s="26"/>
      <c r="B74" s="212"/>
      <c r="C74" s="212"/>
      <c r="D74" s="212"/>
      <c r="E74" s="21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17"/>
      <c r="S74" s="17"/>
      <c r="T74" s="17"/>
      <c r="U74" s="17"/>
      <c r="V74" s="17"/>
      <c r="W74" s="17"/>
      <c r="X74" s="17"/>
      <c r="Y74" s="17"/>
    </row>
    <row r="75" spans="1:25" x14ac:dyDescent="0.3">
      <c r="A75" s="26"/>
      <c r="B75" s="212"/>
      <c r="C75" s="212"/>
      <c r="D75" s="212"/>
      <c r="E75" s="21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7"/>
      <c r="S75" s="17"/>
      <c r="T75" s="17"/>
      <c r="U75" s="17"/>
      <c r="V75" s="17"/>
      <c r="W75" s="17"/>
      <c r="X75" s="17"/>
      <c r="Y75" s="17"/>
    </row>
    <row r="76" spans="1:25" x14ac:dyDescent="0.3">
      <c r="A76" s="26"/>
      <c r="B76" s="212"/>
      <c r="C76" s="212"/>
      <c r="D76" s="212"/>
      <c r="E76" s="21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17"/>
      <c r="S76" s="17"/>
      <c r="T76" s="17"/>
      <c r="U76" s="17"/>
      <c r="V76" s="17"/>
      <c r="W76" s="17"/>
      <c r="X76" s="17"/>
      <c r="Y76" s="17"/>
    </row>
    <row r="77" spans="1:25" x14ac:dyDescent="0.3">
      <c r="A77" s="26"/>
      <c r="B77" s="212"/>
      <c r="C77" s="212"/>
      <c r="D77" s="212"/>
      <c r="E77" s="21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17"/>
      <c r="S77" s="17"/>
      <c r="T77" s="17"/>
      <c r="U77" s="17"/>
      <c r="V77" s="17"/>
      <c r="W77" s="17"/>
      <c r="X77" s="17"/>
      <c r="Y77" s="17"/>
    </row>
    <row r="78" spans="1:25" x14ac:dyDescent="0.3">
      <c r="A78" s="26"/>
      <c r="B78" s="212"/>
      <c r="C78" s="212"/>
      <c r="D78" s="212"/>
      <c r="E78" s="21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17"/>
      <c r="S78" s="17"/>
      <c r="T78" s="17"/>
      <c r="U78" s="17"/>
      <c r="V78" s="17"/>
      <c r="W78" s="17"/>
      <c r="X78" s="17"/>
      <c r="Y78" s="17"/>
    </row>
    <row r="79" spans="1:25" x14ac:dyDescent="0.3">
      <c r="A79" s="26"/>
      <c r="B79" s="212"/>
      <c r="C79" s="212"/>
      <c r="D79" s="212"/>
      <c r="E79" s="21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17"/>
      <c r="S79" s="17"/>
      <c r="T79" s="17"/>
      <c r="U79" s="17"/>
      <c r="V79" s="17"/>
      <c r="W79" s="17"/>
      <c r="X79" s="17"/>
      <c r="Y79" s="17"/>
    </row>
    <row r="80" spans="1:25" x14ac:dyDescent="0.3">
      <c r="A80" s="26"/>
      <c r="B80" s="212"/>
      <c r="C80" s="212"/>
      <c r="D80" s="212"/>
      <c r="E80" s="21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17"/>
      <c r="S80" s="17"/>
      <c r="T80" s="17"/>
      <c r="U80" s="17"/>
      <c r="V80" s="17"/>
      <c r="W80" s="17"/>
      <c r="X80" s="17"/>
      <c r="Y80" s="17"/>
    </row>
    <row r="81" spans="1:25" x14ac:dyDescent="0.3">
      <c r="A81" s="26"/>
      <c r="B81" s="212"/>
      <c r="C81" s="212"/>
      <c r="D81" s="212"/>
      <c r="E81" s="21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17"/>
      <c r="S81" s="17"/>
      <c r="T81" s="17"/>
      <c r="U81" s="17"/>
      <c r="V81" s="17"/>
      <c r="W81" s="17"/>
      <c r="X81" s="17"/>
      <c r="Y81" s="17"/>
    </row>
    <row r="82" spans="1:25" x14ac:dyDescent="0.3">
      <c r="A82" s="26"/>
      <c r="B82" s="212"/>
      <c r="C82" s="212"/>
      <c r="D82" s="212"/>
      <c r="E82" s="21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17"/>
      <c r="S82" s="17"/>
      <c r="T82" s="17"/>
      <c r="U82" s="17"/>
      <c r="V82" s="17"/>
      <c r="W82" s="17"/>
      <c r="X82" s="17"/>
      <c r="Y82" s="17"/>
    </row>
    <row r="83" spans="1:25" x14ac:dyDescent="0.3">
      <c r="A83" s="26"/>
      <c r="B83" s="212"/>
      <c r="C83" s="212"/>
      <c r="D83" s="212"/>
      <c r="E83" s="21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17"/>
      <c r="S83" s="17"/>
      <c r="T83" s="17"/>
      <c r="U83" s="17"/>
      <c r="V83" s="17"/>
      <c r="W83" s="17"/>
      <c r="X83" s="17"/>
      <c r="Y83" s="17"/>
    </row>
    <row r="84" spans="1:25" x14ac:dyDescent="0.3">
      <c r="A84" s="26"/>
      <c r="B84" s="212"/>
      <c r="C84" s="212"/>
      <c r="D84" s="212"/>
      <c r="E84" s="21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17"/>
      <c r="S84" s="17"/>
      <c r="T84" s="17"/>
      <c r="U84" s="17"/>
      <c r="V84" s="17"/>
      <c r="W84" s="17"/>
      <c r="X84" s="17"/>
      <c r="Y84" s="17"/>
    </row>
    <row r="85" spans="1:25" x14ac:dyDescent="0.3">
      <c r="A85" s="26"/>
      <c r="B85" s="212"/>
      <c r="C85" s="212"/>
      <c r="D85" s="212"/>
      <c r="E85" s="21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  <c r="R85" s="17"/>
      <c r="S85" s="17"/>
      <c r="T85" s="17"/>
      <c r="U85" s="17"/>
      <c r="V85" s="17"/>
      <c r="W85" s="17"/>
      <c r="X85" s="17"/>
      <c r="Y85" s="17"/>
    </row>
    <row r="86" spans="1:25" x14ac:dyDescent="0.3">
      <c r="A86" s="26"/>
      <c r="B86" s="212"/>
      <c r="C86" s="212"/>
      <c r="D86" s="212"/>
      <c r="E86" s="21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/>
      <c r="R86" s="17"/>
      <c r="S86" s="17"/>
      <c r="T86" s="17"/>
      <c r="U86" s="17"/>
      <c r="V86" s="17"/>
      <c r="W86" s="17"/>
      <c r="X86" s="17"/>
      <c r="Y86" s="17"/>
    </row>
    <row r="87" spans="1:25" x14ac:dyDescent="0.3">
      <c r="A87" s="26"/>
      <c r="B87" s="212"/>
      <c r="C87" s="212"/>
      <c r="D87" s="212"/>
      <c r="E87" s="21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17"/>
      <c r="S87" s="17"/>
      <c r="T87" s="17"/>
      <c r="U87" s="17"/>
      <c r="V87" s="17"/>
      <c r="W87" s="17"/>
      <c r="X87" s="17"/>
      <c r="Y87" s="17"/>
    </row>
    <row r="88" spans="1:25" x14ac:dyDescent="0.3">
      <c r="A88" s="26"/>
      <c r="B88" s="212"/>
      <c r="C88" s="212"/>
      <c r="D88" s="212"/>
      <c r="E88" s="21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17"/>
      <c r="S88" s="17"/>
      <c r="T88" s="17"/>
      <c r="U88" s="17"/>
      <c r="V88" s="17"/>
      <c r="W88" s="17"/>
      <c r="X88" s="17"/>
      <c r="Y88" s="17"/>
    </row>
    <row r="89" spans="1:25" x14ac:dyDescent="0.3">
      <c r="A89" s="26"/>
      <c r="B89" s="212"/>
      <c r="C89" s="212"/>
      <c r="D89" s="212"/>
      <c r="E89" s="21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17"/>
      <c r="S89" s="17"/>
      <c r="T89" s="17"/>
      <c r="U89" s="17"/>
      <c r="V89" s="17"/>
      <c r="W89" s="17"/>
      <c r="X89" s="17"/>
      <c r="Y89" s="17"/>
    </row>
    <row r="90" spans="1:25" x14ac:dyDescent="0.3">
      <c r="A90" s="26"/>
      <c r="B90" s="212"/>
      <c r="C90" s="212"/>
      <c r="D90" s="212"/>
      <c r="E90" s="21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17"/>
      <c r="S90" s="17"/>
      <c r="T90" s="17"/>
      <c r="U90" s="17"/>
      <c r="V90" s="17"/>
      <c r="W90" s="17"/>
      <c r="X90" s="17"/>
      <c r="Y90" s="17"/>
    </row>
    <row r="91" spans="1:25" x14ac:dyDescent="0.3">
      <c r="A91" s="26"/>
      <c r="B91" s="212"/>
      <c r="C91" s="212"/>
      <c r="D91" s="212"/>
      <c r="E91" s="21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17"/>
      <c r="S91" s="17"/>
      <c r="T91" s="17"/>
      <c r="U91" s="17"/>
      <c r="V91" s="17"/>
      <c r="W91" s="17"/>
      <c r="X91" s="17"/>
      <c r="Y91" s="17"/>
    </row>
    <row r="92" spans="1:25" x14ac:dyDescent="0.3">
      <c r="A92" s="26"/>
      <c r="B92" s="212"/>
      <c r="C92" s="212"/>
      <c r="D92" s="212"/>
      <c r="E92" s="21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17"/>
      <c r="S92" s="17"/>
      <c r="T92" s="17"/>
      <c r="U92" s="17"/>
      <c r="V92" s="17"/>
      <c r="W92" s="17"/>
      <c r="X92" s="17"/>
      <c r="Y92" s="17"/>
    </row>
    <row r="93" spans="1:25" x14ac:dyDescent="0.3">
      <c r="A93" s="26"/>
      <c r="B93" s="212"/>
      <c r="C93" s="212"/>
      <c r="D93" s="212"/>
      <c r="E93" s="21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17"/>
      <c r="S93" s="17"/>
      <c r="T93" s="17"/>
      <c r="U93" s="17"/>
      <c r="V93" s="17"/>
      <c r="W93" s="17"/>
      <c r="X93" s="17"/>
      <c r="Y93" s="17"/>
    </row>
    <row r="94" spans="1:25" x14ac:dyDescent="0.3">
      <c r="A94" s="26"/>
      <c r="B94" s="212"/>
      <c r="C94" s="212"/>
      <c r="D94" s="212"/>
      <c r="E94" s="21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17"/>
      <c r="S94" s="17"/>
      <c r="T94" s="17"/>
      <c r="U94" s="17"/>
      <c r="V94" s="17"/>
      <c r="W94" s="17"/>
      <c r="X94" s="17"/>
      <c r="Y94" s="17"/>
    </row>
    <row r="95" spans="1:25" x14ac:dyDescent="0.3">
      <c r="A95" s="26"/>
      <c r="B95" s="212"/>
      <c r="C95" s="212"/>
      <c r="D95" s="212"/>
      <c r="E95" s="21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17"/>
      <c r="S95" s="17"/>
      <c r="T95" s="17"/>
      <c r="U95" s="17"/>
      <c r="V95" s="17"/>
      <c r="W95" s="17"/>
      <c r="X95" s="17"/>
      <c r="Y95" s="17"/>
    </row>
    <row r="96" spans="1:25" x14ac:dyDescent="0.3">
      <c r="A96" s="26"/>
      <c r="B96" s="212"/>
      <c r="C96" s="212"/>
      <c r="D96" s="212"/>
      <c r="E96" s="21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17"/>
      <c r="S96" s="17"/>
      <c r="T96" s="17"/>
      <c r="U96" s="17"/>
      <c r="V96" s="17"/>
      <c r="W96" s="17"/>
      <c r="X96" s="17"/>
      <c r="Y96" s="17"/>
    </row>
    <row r="97" spans="1:25" x14ac:dyDescent="0.3">
      <c r="A97" s="26"/>
      <c r="B97" s="212"/>
      <c r="C97" s="212"/>
      <c r="D97" s="212"/>
      <c r="E97" s="21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17"/>
      <c r="S97" s="17"/>
      <c r="T97" s="17"/>
      <c r="U97" s="17"/>
      <c r="V97" s="17"/>
      <c r="W97" s="17"/>
      <c r="X97" s="17"/>
      <c r="Y97" s="17"/>
    </row>
    <row r="98" spans="1:25" x14ac:dyDescent="0.3">
      <c r="A98" s="26"/>
      <c r="B98" s="212"/>
      <c r="C98" s="212"/>
      <c r="D98" s="212"/>
      <c r="E98" s="21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17"/>
      <c r="S98" s="17"/>
      <c r="T98" s="17"/>
      <c r="U98" s="17"/>
      <c r="V98" s="17"/>
      <c r="W98" s="17"/>
      <c r="X98" s="17"/>
      <c r="Y98" s="17"/>
    </row>
    <row r="99" spans="1:25" x14ac:dyDescent="0.3">
      <c r="A99" s="26"/>
      <c r="B99" s="212"/>
      <c r="C99" s="212"/>
      <c r="D99" s="212"/>
      <c r="E99" s="21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17"/>
      <c r="S99" s="17"/>
      <c r="T99" s="17"/>
      <c r="U99" s="17"/>
      <c r="V99" s="17"/>
      <c r="W99" s="17"/>
      <c r="X99" s="17"/>
      <c r="Y99" s="17"/>
    </row>
    <row r="100" spans="1:25" x14ac:dyDescent="0.3">
      <c r="A100" s="26"/>
      <c r="B100" s="212"/>
      <c r="C100" s="212"/>
      <c r="D100" s="212"/>
      <c r="E100" s="21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3">
      <c r="A101" s="26"/>
      <c r="B101" s="212"/>
      <c r="C101" s="212"/>
      <c r="D101" s="212"/>
      <c r="E101" s="21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3">
      <c r="A102" s="26"/>
      <c r="B102" s="212"/>
      <c r="C102" s="212"/>
      <c r="D102" s="212"/>
      <c r="E102" s="21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3">
      <c r="A103" s="26"/>
      <c r="B103" s="212"/>
      <c r="C103" s="212"/>
      <c r="D103" s="212"/>
      <c r="E103" s="21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3">
      <c r="A104" s="26"/>
      <c r="B104" s="212"/>
      <c r="C104" s="212"/>
      <c r="D104" s="212"/>
      <c r="E104" s="21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3">
      <c r="A105" s="26"/>
      <c r="B105" s="212"/>
      <c r="C105" s="212"/>
      <c r="D105" s="212"/>
      <c r="E105" s="21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3">
      <c r="A106" s="26"/>
      <c r="B106" s="212"/>
      <c r="C106" s="212"/>
      <c r="D106" s="212"/>
      <c r="E106" s="21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3">
      <c r="A107" s="26"/>
      <c r="B107" s="212"/>
      <c r="C107" s="212"/>
      <c r="D107" s="212"/>
      <c r="E107" s="21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3">
      <c r="A108" s="26"/>
      <c r="B108" s="212"/>
      <c r="C108" s="212"/>
      <c r="D108" s="212"/>
      <c r="E108" s="21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3">
      <c r="A109" s="26"/>
      <c r="B109" s="212"/>
      <c r="C109" s="212"/>
      <c r="D109" s="212"/>
      <c r="E109" s="21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3">
      <c r="A110" s="26"/>
      <c r="B110" s="212"/>
      <c r="C110" s="212"/>
      <c r="D110" s="212"/>
      <c r="E110" s="21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3">
      <c r="A111" s="26"/>
      <c r="B111" s="212"/>
      <c r="C111" s="212"/>
      <c r="D111" s="212"/>
      <c r="E111" s="21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3">
      <c r="A112" s="26"/>
      <c r="B112" s="212"/>
      <c r="C112" s="212"/>
      <c r="D112" s="212"/>
      <c r="E112" s="21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3">
      <c r="A113" s="26"/>
      <c r="B113" s="212"/>
      <c r="C113" s="212"/>
      <c r="D113" s="212"/>
      <c r="E113" s="21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3">
      <c r="A114" s="26"/>
      <c r="B114" s="212"/>
      <c r="C114" s="212"/>
      <c r="D114" s="212"/>
      <c r="E114" s="21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3">
      <c r="A115" s="26"/>
      <c r="B115" s="212"/>
      <c r="C115" s="212"/>
      <c r="D115" s="212"/>
      <c r="E115" s="21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3">
      <c r="A116" s="26"/>
      <c r="B116" s="212"/>
      <c r="C116" s="212"/>
      <c r="D116" s="212"/>
      <c r="E116" s="21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3">
      <c r="A117" s="26"/>
      <c r="B117" s="212"/>
      <c r="C117" s="212"/>
      <c r="D117" s="212"/>
      <c r="E117" s="21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3">
      <c r="A118" s="26"/>
      <c r="B118" s="212"/>
      <c r="C118" s="212"/>
      <c r="D118" s="212"/>
      <c r="E118" s="21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3">
      <c r="A119" s="26"/>
      <c r="B119" s="212"/>
      <c r="C119" s="212"/>
      <c r="D119" s="212"/>
      <c r="E119" s="21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3">
      <c r="A120" s="26"/>
      <c r="B120" s="212"/>
      <c r="C120" s="212"/>
      <c r="D120" s="212"/>
      <c r="E120" s="21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3">
      <c r="A121" s="26"/>
      <c r="B121" s="212"/>
      <c r="C121" s="212"/>
      <c r="D121" s="212"/>
      <c r="E121" s="21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3">
      <c r="A122" s="26"/>
      <c r="B122" s="212"/>
      <c r="C122" s="212"/>
      <c r="D122" s="212"/>
      <c r="E122" s="21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3">
      <c r="A123" s="26"/>
      <c r="B123" s="212"/>
      <c r="C123" s="212"/>
      <c r="D123" s="212"/>
      <c r="E123" s="21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3">
      <c r="A124" s="26"/>
      <c r="B124" s="212"/>
      <c r="C124" s="212"/>
      <c r="D124" s="212"/>
      <c r="E124" s="21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3">
      <c r="A125" s="26"/>
      <c r="B125" s="212"/>
      <c r="C125" s="212"/>
      <c r="D125" s="212"/>
      <c r="E125" s="21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3">
      <c r="A126" s="26"/>
      <c r="B126" s="212"/>
      <c r="C126" s="212"/>
      <c r="D126" s="212"/>
      <c r="E126" s="21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3">
      <c r="A127" s="26"/>
      <c r="B127" s="212"/>
      <c r="C127" s="212"/>
      <c r="D127" s="212"/>
      <c r="E127" s="21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3">
      <c r="A128" s="26"/>
      <c r="B128" s="212"/>
      <c r="C128" s="212"/>
      <c r="D128" s="212"/>
      <c r="E128" s="21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3">
      <c r="A129" s="26"/>
      <c r="B129" s="212"/>
      <c r="C129" s="212"/>
      <c r="D129" s="212"/>
      <c r="E129" s="21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3">
      <c r="A130" s="26"/>
      <c r="B130" s="212"/>
      <c r="C130" s="212"/>
      <c r="D130" s="212"/>
      <c r="E130" s="21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3">
      <c r="A131" s="26"/>
      <c r="B131" s="212"/>
      <c r="C131" s="212"/>
      <c r="D131" s="212"/>
      <c r="E131" s="21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3">
      <c r="A132" s="26"/>
      <c r="B132" s="212"/>
      <c r="C132" s="212"/>
      <c r="D132" s="212"/>
      <c r="E132" s="21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3">
      <c r="A133" s="26"/>
      <c r="B133" s="212"/>
      <c r="C133" s="212"/>
      <c r="D133" s="212"/>
      <c r="E133" s="21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3">
      <c r="A134" s="26"/>
      <c r="B134" s="212"/>
      <c r="C134" s="212"/>
      <c r="D134" s="212"/>
      <c r="E134" s="21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3">
      <c r="A135" s="26"/>
      <c r="B135" s="212"/>
      <c r="C135" s="212"/>
      <c r="D135" s="212"/>
      <c r="E135" s="21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3">
      <c r="A136" s="26"/>
      <c r="B136" s="212"/>
      <c r="C136" s="212"/>
      <c r="D136" s="212"/>
      <c r="E136" s="21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3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3">
      <c r="A137" s="26"/>
      <c r="B137" s="212"/>
      <c r="C137" s="212"/>
      <c r="D137" s="212"/>
      <c r="E137" s="21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3">
      <c r="A138" s="26"/>
      <c r="B138" s="212"/>
      <c r="C138" s="212"/>
      <c r="D138" s="212"/>
      <c r="E138" s="21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3">
      <c r="A139" s="26"/>
      <c r="B139" s="212"/>
      <c r="C139" s="212"/>
      <c r="D139" s="212"/>
      <c r="E139" s="21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3">
      <c r="A140" s="26"/>
      <c r="B140" s="212"/>
      <c r="C140" s="212"/>
      <c r="D140" s="212"/>
      <c r="E140" s="21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3">
      <c r="A141" s="26"/>
      <c r="B141" s="212"/>
      <c r="C141" s="212"/>
      <c r="D141" s="212"/>
      <c r="E141" s="21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3">
      <c r="A142" s="26"/>
      <c r="B142" s="212"/>
      <c r="C142" s="212"/>
      <c r="D142" s="212"/>
      <c r="E142" s="21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3">
      <c r="A143" s="26"/>
      <c r="B143" s="212"/>
      <c r="C143" s="212"/>
      <c r="D143" s="212"/>
      <c r="E143" s="21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3">
      <c r="A144" s="26"/>
      <c r="B144" s="212"/>
      <c r="C144" s="212"/>
      <c r="D144" s="212"/>
      <c r="E144" s="21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3">
      <c r="A145" s="26"/>
      <c r="B145" s="212"/>
      <c r="C145" s="212"/>
      <c r="D145" s="212"/>
      <c r="E145" s="21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3">
      <c r="A146" s="26"/>
      <c r="B146" s="212"/>
      <c r="C146" s="212"/>
      <c r="D146" s="212"/>
      <c r="E146" s="21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3">
      <c r="A147" s="26"/>
      <c r="B147" s="212"/>
      <c r="C147" s="212"/>
      <c r="D147" s="212"/>
      <c r="E147" s="21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17"/>
      <c r="S147" s="17"/>
      <c r="T147" s="17"/>
      <c r="U147" s="17"/>
      <c r="V147" s="17"/>
      <c r="W147" s="17"/>
      <c r="X147" s="17"/>
      <c r="Y147" s="17"/>
    </row>
  </sheetData>
  <mergeCells count="8">
    <mergeCell ref="V1:Y1"/>
    <mergeCell ref="Z1:AB1"/>
    <mergeCell ref="A1:A2"/>
    <mergeCell ref="B1:E1"/>
    <mergeCell ref="F1:I1"/>
    <mergeCell ref="J1:L1"/>
    <mergeCell ref="N1:Q1"/>
    <mergeCell ref="R1:U1"/>
  </mergeCells>
  <printOptions gridLines="1"/>
  <pageMargins left="0.25" right="0.25" top="0.5" bottom="0.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73BB-CA68-445D-AA41-EC40F81AED95}">
  <sheetPr codeName="Sheet18"/>
  <dimension ref="A1:DL192"/>
  <sheetViews>
    <sheetView zoomScale="110" zoomScaleNormal="110" workbookViewId="0">
      <pane ySplit="1" topLeftCell="A20" activePane="bottomLeft" state="frozen"/>
      <selection activeCell="B19" sqref="B19:D19"/>
      <selection pane="bottomLeft" activeCell="B35" sqref="B35:D35"/>
    </sheetView>
  </sheetViews>
  <sheetFormatPr defaultRowHeight="14.4" outlineLevelRow="1" x14ac:dyDescent="0.3"/>
  <cols>
    <col min="1" max="1" width="11.6640625" customWidth="1"/>
    <col min="2" max="2" width="11.33203125" customWidth="1"/>
    <col min="3" max="3" width="2.88671875" style="9" customWidth="1"/>
    <col min="4" max="4" width="12.21875" style="9" hidden="1" customWidth="1"/>
    <col min="5" max="5" width="10.77734375" customWidth="1"/>
    <col min="6" max="6" width="4" style="9" customWidth="1"/>
    <col min="7" max="7" width="12.33203125" style="9" hidden="1" customWidth="1"/>
    <col min="8" max="8" width="11.6640625" customWidth="1"/>
    <col min="9" max="9" width="2.33203125" style="9" customWidth="1"/>
    <col min="10" max="10" width="13" style="9" hidden="1" customWidth="1"/>
    <col min="11" max="11" width="10.88671875" customWidth="1"/>
    <col min="12" max="12" width="0.6640625" style="9" customWidth="1"/>
    <col min="13" max="13" width="2.77734375" style="9" customWidth="1"/>
    <col min="14" max="14" width="9.21875" customWidth="1"/>
    <col min="15" max="15" width="4.21875" customWidth="1"/>
    <col min="16" max="16" width="1.77734375" style="9" customWidth="1"/>
    <col min="17" max="17" width="15.88671875" customWidth="1"/>
    <col min="18" max="18" width="13" style="17" customWidth="1"/>
    <col min="19" max="19" width="14.77734375" style="17" customWidth="1"/>
    <col min="20" max="20" width="16" style="17" customWidth="1"/>
    <col min="21" max="21" width="14.44140625" style="17" customWidth="1"/>
    <col min="22" max="112" width="8.88671875" style="17"/>
  </cols>
  <sheetData>
    <row r="1" spans="1:116" ht="60.6" customHeight="1" x14ac:dyDescent="0.3">
      <c r="A1" s="12"/>
      <c r="B1" s="239" t="s">
        <v>1</v>
      </c>
      <c r="C1" s="239"/>
      <c r="D1" s="239"/>
      <c r="E1" s="239" t="s">
        <v>2</v>
      </c>
      <c r="F1" s="239"/>
      <c r="G1" s="239"/>
      <c r="H1" s="239" t="s">
        <v>3</v>
      </c>
      <c r="I1" s="239"/>
      <c r="J1" s="239"/>
      <c r="K1" s="239" t="s">
        <v>56</v>
      </c>
      <c r="L1" s="239"/>
      <c r="M1" s="239"/>
      <c r="N1" s="240" t="s">
        <v>4</v>
      </c>
      <c r="O1" s="241"/>
      <c r="P1" s="242"/>
      <c r="Q1" s="175" t="s">
        <v>98</v>
      </c>
      <c r="R1" s="175" t="s">
        <v>79</v>
      </c>
      <c r="S1" s="175" t="s">
        <v>89</v>
      </c>
      <c r="T1" s="175" t="s">
        <v>88</v>
      </c>
      <c r="U1" s="175" t="s">
        <v>87</v>
      </c>
      <c r="DI1" s="17"/>
      <c r="DJ1" s="17"/>
      <c r="DK1" s="17"/>
      <c r="DL1" s="17"/>
    </row>
    <row r="2" spans="1:116" x14ac:dyDescent="0.3">
      <c r="A2" s="13" t="s">
        <v>43</v>
      </c>
      <c r="B2" s="243" t="s">
        <v>55</v>
      </c>
      <c r="C2" s="243"/>
      <c r="D2" s="243"/>
      <c r="E2" s="243" t="s">
        <v>55</v>
      </c>
      <c r="F2" s="243"/>
      <c r="G2" s="243"/>
      <c r="H2" s="243" t="s">
        <v>55</v>
      </c>
      <c r="I2" s="243"/>
      <c r="J2" s="243"/>
      <c r="K2" s="243" t="s">
        <v>55</v>
      </c>
      <c r="L2" s="243"/>
      <c r="M2" s="243"/>
      <c r="N2" s="244" t="s">
        <v>55</v>
      </c>
      <c r="O2" s="245"/>
      <c r="P2" s="246"/>
      <c r="Q2" s="81" t="s">
        <v>55</v>
      </c>
      <c r="R2" s="81" t="s">
        <v>84</v>
      </c>
      <c r="S2" s="35" t="s">
        <v>55</v>
      </c>
      <c r="T2" s="35" t="s">
        <v>55</v>
      </c>
      <c r="U2" s="35" t="s">
        <v>55</v>
      </c>
      <c r="DI2" s="17"/>
      <c r="DJ2" s="17"/>
      <c r="DK2" s="17"/>
      <c r="DL2" s="17"/>
    </row>
    <row r="3" spans="1:116" s="15" customFormat="1" outlineLevel="1" x14ac:dyDescent="0.3">
      <c r="A3" s="14" t="s">
        <v>5</v>
      </c>
      <c r="B3" s="226">
        <f>'2021 Responses'!E3</f>
        <v>0</v>
      </c>
      <c r="C3" s="227"/>
      <c r="D3" s="227"/>
      <c r="E3" s="226">
        <f>'2021 Responses'!I3</f>
        <v>4</v>
      </c>
      <c r="F3" s="227"/>
      <c r="G3" s="227"/>
      <c r="H3" s="226">
        <f>'2021 Responses'!M3</f>
        <v>0</v>
      </c>
      <c r="I3" s="227"/>
      <c r="J3" s="227"/>
      <c r="K3" s="226">
        <f>'2021 Responses'!Q3</f>
        <v>0</v>
      </c>
      <c r="L3" s="227"/>
      <c r="M3" s="227"/>
      <c r="N3" s="223">
        <f>'2021 Responses'!U3</f>
        <v>0</v>
      </c>
      <c r="O3" s="237"/>
      <c r="P3" s="238"/>
      <c r="Q3" s="82">
        <f>IFERROR('2021 Responses'!Y3,"")</f>
        <v>0</v>
      </c>
      <c r="R3" s="82">
        <f>'2021 Responses'!AB3</f>
        <v>14267</v>
      </c>
      <c r="S3" s="108" t="str">
        <f>IFERROR(SUM((B3-H3)/B3),"No Appeals")</f>
        <v>No Appeals</v>
      </c>
      <c r="T3" s="111">
        <f>SUM((B3+E3+K3)/R3)</f>
        <v>2.8036728113829115E-4</v>
      </c>
      <c r="U3" s="132" t="str">
        <f>IFERROR(SUM(N3/B3), "No Appeals")</f>
        <v>No Appeals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16" x14ac:dyDescent="0.3">
      <c r="A4" s="11" t="s">
        <v>6</v>
      </c>
      <c r="B4" s="232">
        <f>'2021 Responses'!E4</f>
        <v>7</v>
      </c>
      <c r="C4" s="233"/>
      <c r="D4" s="234"/>
      <c r="E4" s="232">
        <f>'2021 Responses'!I4</f>
        <v>0</v>
      </c>
      <c r="F4" s="233"/>
      <c r="G4" s="234"/>
      <c r="H4" s="235">
        <f>'2021 Responses'!M4</f>
        <v>2</v>
      </c>
      <c r="I4" s="236"/>
      <c r="J4" s="236"/>
      <c r="K4" s="232">
        <f>'2021 Responses'!Q4</f>
        <v>4</v>
      </c>
      <c r="L4" s="233"/>
      <c r="M4" s="234"/>
      <c r="N4" s="232">
        <f>'2021 Responses'!U4</f>
        <v>0</v>
      </c>
      <c r="O4" s="233"/>
      <c r="P4" s="234"/>
      <c r="Q4" s="84">
        <f>IFERROR('2021 Responses'!Y4,"")</f>
        <v>1</v>
      </c>
      <c r="R4" s="200">
        <f>'2021 Responses'!AB4</f>
        <v>12822</v>
      </c>
      <c r="S4" s="201">
        <f t="shared" ref="S4:S41" si="0">IFERROR(SUM((B4-H4)/B4),"No Appeals")</f>
        <v>0.7142857142857143</v>
      </c>
      <c r="T4" s="202">
        <f t="shared" ref="T4:T41" si="1">SUM((B4+E4+K4)/R4)</f>
        <v>8.5790048354390889E-4</v>
      </c>
      <c r="U4" s="203">
        <f t="shared" ref="U4:U41" si="2">IFERROR(SUM(N4/B4), "No Appeals")</f>
        <v>0</v>
      </c>
      <c r="DI4" s="17"/>
      <c r="DJ4" s="17"/>
      <c r="DK4" s="17"/>
      <c r="DL4" s="17"/>
    </row>
    <row r="5" spans="1:116" s="15" customFormat="1" x14ac:dyDescent="0.3">
      <c r="A5" s="14" t="s">
        <v>7</v>
      </c>
      <c r="B5" s="223">
        <f>'2021 Responses'!E5</f>
        <v>32</v>
      </c>
      <c r="C5" s="224"/>
      <c r="D5" s="225"/>
      <c r="E5" s="223">
        <f>'2021 Responses'!I5</f>
        <v>0</v>
      </c>
      <c r="F5" s="224"/>
      <c r="G5" s="225"/>
      <c r="H5" s="226">
        <f>'2021 Responses'!M5</f>
        <v>32</v>
      </c>
      <c r="I5" s="227"/>
      <c r="J5" s="227"/>
      <c r="K5" s="223">
        <f>'2021 Responses'!Q5</f>
        <v>2</v>
      </c>
      <c r="L5" s="224"/>
      <c r="M5" s="225"/>
      <c r="N5" s="223">
        <f>'2021 Responses'!U5</f>
        <v>16</v>
      </c>
      <c r="O5" s="224"/>
      <c r="P5" s="225"/>
      <c r="Q5" s="82">
        <f>IFERROR('2021 Responses'!Y5,"")</f>
        <v>33</v>
      </c>
      <c r="R5" s="82">
        <f>'2021 Responses'!AB5</f>
        <v>74763</v>
      </c>
      <c r="S5" s="108">
        <f t="shared" si="0"/>
        <v>0</v>
      </c>
      <c r="T5" s="111">
        <f t="shared" si="1"/>
        <v>4.5477040782205099E-4</v>
      </c>
      <c r="U5" s="132">
        <f t="shared" si="2"/>
        <v>0.5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</row>
    <row r="6" spans="1:116" x14ac:dyDescent="0.3">
      <c r="A6" s="11" t="s">
        <v>8</v>
      </c>
      <c r="B6" s="232">
        <f>'2021 Responses'!E6</f>
        <v>98</v>
      </c>
      <c r="C6" s="233"/>
      <c r="D6" s="234"/>
      <c r="E6" s="232">
        <f>'2021 Responses'!I6</f>
        <v>0</v>
      </c>
      <c r="F6" s="233"/>
      <c r="G6" s="234"/>
      <c r="H6" s="235">
        <f>'2021 Responses'!M6</f>
        <v>62</v>
      </c>
      <c r="I6" s="236"/>
      <c r="J6" s="236"/>
      <c r="K6" s="232">
        <f>'2021 Responses'!Q6</f>
        <v>16</v>
      </c>
      <c r="L6" s="233"/>
      <c r="M6" s="234"/>
      <c r="N6" s="232">
        <f>'2021 Responses'!U6</f>
        <v>4</v>
      </c>
      <c r="O6" s="233"/>
      <c r="P6" s="234"/>
      <c r="Q6" s="84">
        <f>IFERROR('2021 Responses'!Y6,"")</f>
        <v>68</v>
      </c>
      <c r="R6" s="200">
        <f>'2021 Responses'!AB6</f>
        <v>46340</v>
      </c>
      <c r="S6" s="201">
        <f t="shared" si="0"/>
        <v>0.36734693877551022</v>
      </c>
      <c r="T6" s="202">
        <f t="shared" si="1"/>
        <v>2.4600776866637894E-3</v>
      </c>
      <c r="U6" s="203">
        <f t="shared" si="2"/>
        <v>4.0816326530612242E-2</v>
      </c>
      <c r="DI6" s="17"/>
      <c r="DJ6" s="17"/>
      <c r="DK6" s="17"/>
      <c r="DL6" s="17"/>
    </row>
    <row r="7" spans="1:116" s="15" customFormat="1" x14ac:dyDescent="0.3">
      <c r="A7" s="14" t="s">
        <v>9</v>
      </c>
      <c r="B7" s="223">
        <f>'2021 Responses'!E7</f>
        <v>23</v>
      </c>
      <c r="C7" s="224"/>
      <c r="D7" s="225"/>
      <c r="E7" s="223">
        <f>'2021 Responses'!I7</f>
        <v>0</v>
      </c>
      <c r="F7" s="224"/>
      <c r="G7" s="225"/>
      <c r="H7" s="226">
        <f>'2021 Responses'!M7</f>
        <v>13</v>
      </c>
      <c r="I7" s="227"/>
      <c r="J7" s="227"/>
      <c r="K7" s="223">
        <f>'2021 Responses'!Q7</f>
        <v>18</v>
      </c>
      <c r="L7" s="224"/>
      <c r="M7" s="225"/>
      <c r="N7" s="223">
        <f>'2021 Responses'!U7</f>
        <v>6</v>
      </c>
      <c r="O7" s="224"/>
      <c r="P7" s="225"/>
      <c r="Q7" s="82">
        <f>IFERROR('2021 Responses'!Y7,"")</f>
        <v>51</v>
      </c>
      <c r="R7" s="82">
        <f>'2021 Responses'!AB7</f>
        <v>49539</v>
      </c>
      <c r="S7" s="108">
        <f t="shared" si="0"/>
        <v>0.43478260869565216</v>
      </c>
      <c r="T7" s="111">
        <f t="shared" si="1"/>
        <v>8.2763075556632152E-4</v>
      </c>
      <c r="U7" s="132">
        <f t="shared" si="2"/>
        <v>0.2608695652173913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116" x14ac:dyDescent="0.3">
      <c r="A8" s="11" t="s">
        <v>10</v>
      </c>
      <c r="B8" s="232">
        <f>'2021 Responses'!E8</f>
        <v>526</v>
      </c>
      <c r="C8" s="233"/>
      <c r="D8" s="234"/>
      <c r="E8" s="232">
        <f>'2021 Responses'!I8</f>
        <v>0</v>
      </c>
      <c r="F8" s="233"/>
      <c r="G8" s="234"/>
      <c r="H8" s="235">
        <f>'2021 Responses'!M8</f>
        <v>266</v>
      </c>
      <c r="I8" s="236"/>
      <c r="J8" s="236"/>
      <c r="K8" s="232">
        <f>'2021 Responses'!Q8</f>
        <v>19</v>
      </c>
      <c r="L8" s="233"/>
      <c r="M8" s="234"/>
      <c r="N8" s="232">
        <f>'2021 Responses'!U8</f>
        <v>95</v>
      </c>
      <c r="O8" s="233"/>
      <c r="P8" s="234"/>
      <c r="Q8" s="84">
        <f>IFERROR('2021 Responses'!Y8,"")</f>
        <v>261</v>
      </c>
      <c r="R8" s="200">
        <f>'2021 Responses'!AB8</f>
        <v>188962</v>
      </c>
      <c r="S8" s="201">
        <f t="shared" si="0"/>
        <v>0.49429657794676807</v>
      </c>
      <c r="T8" s="202">
        <f t="shared" si="1"/>
        <v>2.8841777711920914E-3</v>
      </c>
      <c r="U8" s="203">
        <f t="shared" si="2"/>
        <v>0.1806083650190114</v>
      </c>
      <c r="DI8" s="17"/>
      <c r="DJ8" s="17"/>
      <c r="DK8" s="17"/>
      <c r="DL8" s="17"/>
    </row>
    <row r="9" spans="1:116" s="15" customFormat="1" x14ac:dyDescent="0.3">
      <c r="A9" s="14" t="s">
        <v>11</v>
      </c>
      <c r="B9" s="223">
        <f>'2021 Responses'!E9</f>
        <v>0</v>
      </c>
      <c r="C9" s="224"/>
      <c r="D9" s="225"/>
      <c r="E9" s="223">
        <f>'2021 Responses'!I9</f>
        <v>0</v>
      </c>
      <c r="F9" s="224"/>
      <c r="G9" s="225"/>
      <c r="H9" s="226">
        <f>'2021 Responses'!M9</f>
        <v>0</v>
      </c>
      <c r="I9" s="227"/>
      <c r="J9" s="227"/>
      <c r="K9" s="223">
        <f>'2021 Responses'!Q9</f>
        <v>0</v>
      </c>
      <c r="L9" s="224"/>
      <c r="M9" s="225"/>
      <c r="N9" s="223">
        <f>'2021 Responses'!U9</f>
        <v>0</v>
      </c>
      <c r="O9" s="224"/>
      <c r="P9" s="225"/>
      <c r="Q9" s="82">
        <f>IFERROR('2021 Responses'!Y9,"")</f>
        <v>0</v>
      </c>
      <c r="R9" s="82">
        <f>'2021 Responses'!AB9</f>
        <v>5741</v>
      </c>
      <c r="S9" s="108" t="str">
        <f t="shared" si="0"/>
        <v>No Appeals</v>
      </c>
      <c r="T9" s="111">
        <f t="shared" si="1"/>
        <v>0</v>
      </c>
      <c r="U9" s="132" t="str">
        <f t="shared" si="2"/>
        <v>No Appeals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</row>
    <row r="10" spans="1:116" x14ac:dyDescent="0.3">
      <c r="A10" s="11" t="s">
        <v>12</v>
      </c>
      <c r="B10" s="232">
        <f>'2021 Responses'!E10</f>
        <v>253</v>
      </c>
      <c r="C10" s="233"/>
      <c r="D10" s="234"/>
      <c r="E10" s="232">
        <f>'2021 Responses'!I10</f>
        <v>0</v>
      </c>
      <c r="F10" s="233"/>
      <c r="G10" s="234"/>
      <c r="H10" s="235">
        <f>'2021 Responses'!M10</f>
        <v>101</v>
      </c>
      <c r="I10" s="236"/>
      <c r="J10" s="236"/>
      <c r="K10" s="232">
        <f>'2021 Responses'!Q10</f>
        <v>14</v>
      </c>
      <c r="L10" s="233"/>
      <c r="M10" s="234"/>
      <c r="N10" s="232">
        <f>'2021 Responses'!U10</f>
        <v>1</v>
      </c>
      <c r="O10" s="233"/>
      <c r="P10" s="234"/>
      <c r="Q10" s="84">
        <f>IFERROR('2021 Responses'!Y10,"")</f>
        <v>140</v>
      </c>
      <c r="R10" s="200">
        <f>'2021 Responses'!AB10</f>
        <v>55938</v>
      </c>
      <c r="S10" s="201">
        <f t="shared" si="0"/>
        <v>0.60079051383399207</v>
      </c>
      <c r="T10" s="202">
        <f t="shared" si="1"/>
        <v>4.7731416925882227E-3</v>
      </c>
      <c r="U10" s="203">
        <f t="shared" si="2"/>
        <v>3.952569169960474E-3</v>
      </c>
      <c r="DI10" s="17"/>
      <c r="DJ10" s="17"/>
      <c r="DK10" s="17"/>
      <c r="DL10" s="17"/>
    </row>
    <row r="11" spans="1:116" s="15" customFormat="1" x14ac:dyDescent="0.3">
      <c r="A11" s="14" t="s">
        <v>13</v>
      </c>
      <c r="B11" s="223">
        <f>'2021 Responses'!E11</f>
        <v>1</v>
      </c>
      <c r="C11" s="224"/>
      <c r="D11" s="225"/>
      <c r="E11" s="223">
        <f>'2021 Responses'!I11</f>
        <v>0</v>
      </c>
      <c r="F11" s="224"/>
      <c r="G11" s="225"/>
      <c r="H11" s="226">
        <f>'2021 Responses'!M11</f>
        <v>0</v>
      </c>
      <c r="I11" s="227"/>
      <c r="J11" s="227"/>
      <c r="K11" s="223">
        <f>'2021 Responses'!Q11</f>
        <v>3</v>
      </c>
      <c r="L11" s="224"/>
      <c r="M11" s="225"/>
      <c r="N11" s="223">
        <f>'2021 Responses'!U11</f>
        <v>0</v>
      </c>
      <c r="O11" s="224"/>
      <c r="P11" s="225"/>
      <c r="Q11" s="82">
        <f>IFERROR('2021 Responses'!Y11,"")</f>
        <v>11</v>
      </c>
      <c r="R11" s="82">
        <f>'2021 Responses'!AB11</f>
        <v>28345</v>
      </c>
      <c r="S11" s="108">
        <f t="shared" si="0"/>
        <v>1</v>
      </c>
      <c r="T11" s="111">
        <f t="shared" si="1"/>
        <v>1.4111836302698889E-4</v>
      </c>
      <c r="U11" s="132">
        <f t="shared" si="2"/>
        <v>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</row>
    <row r="12" spans="1:116" x14ac:dyDescent="0.3">
      <c r="A12" s="11" t="s">
        <v>14</v>
      </c>
      <c r="B12" s="232">
        <f>'2021 Responses'!E12</f>
        <v>8</v>
      </c>
      <c r="C12" s="233"/>
      <c r="D12" s="234"/>
      <c r="E12" s="232">
        <f>'2021 Responses'!I12</f>
        <v>0</v>
      </c>
      <c r="F12" s="233"/>
      <c r="G12" s="234"/>
      <c r="H12" s="235">
        <f>'2021 Responses'!M12</f>
        <v>7</v>
      </c>
      <c r="I12" s="236"/>
      <c r="J12" s="236"/>
      <c r="K12" s="232">
        <f>'2021 Responses'!Q12</f>
        <v>0</v>
      </c>
      <c r="L12" s="233"/>
      <c r="M12" s="234"/>
      <c r="N12" s="232">
        <f>'2021 Responses'!U12</f>
        <v>0</v>
      </c>
      <c r="O12" s="233"/>
      <c r="P12" s="234"/>
      <c r="Q12" s="84">
        <f>IFERROR('2021 Responses'!Y12,"")</f>
        <v>0</v>
      </c>
      <c r="R12" s="200">
        <f>'2021 Responses'!AB12</f>
        <v>9253</v>
      </c>
      <c r="S12" s="201">
        <f t="shared" si="0"/>
        <v>0.125</v>
      </c>
      <c r="T12" s="202">
        <f t="shared" si="1"/>
        <v>8.6458445909434777E-4</v>
      </c>
      <c r="U12" s="203">
        <f t="shared" si="2"/>
        <v>0</v>
      </c>
      <c r="DI12" s="17"/>
      <c r="DJ12" s="17"/>
      <c r="DK12" s="17"/>
      <c r="DL12" s="17"/>
    </row>
    <row r="13" spans="1:116" s="15" customFormat="1" x14ac:dyDescent="0.3">
      <c r="A13" s="14" t="s">
        <v>42</v>
      </c>
      <c r="B13" s="223">
        <f>'2021 Responses'!E13</f>
        <v>36</v>
      </c>
      <c r="C13" s="224"/>
      <c r="D13" s="225"/>
      <c r="E13" s="223">
        <f>'2021 Responses'!I13</f>
        <v>0</v>
      </c>
      <c r="F13" s="224"/>
      <c r="G13" s="225"/>
      <c r="H13" s="226">
        <f>'2021 Responses'!M13</f>
        <v>34</v>
      </c>
      <c r="I13" s="227"/>
      <c r="J13" s="227"/>
      <c r="K13" s="223">
        <f>'2021 Responses'!Q13</f>
        <v>13</v>
      </c>
      <c r="L13" s="224"/>
      <c r="M13" s="225"/>
      <c r="N13" s="223">
        <f>'2021 Responses'!U13</f>
        <v>0</v>
      </c>
      <c r="O13" s="224"/>
      <c r="P13" s="225"/>
      <c r="Q13" s="82">
        <f>IFERROR('2021 Responses'!Y13,"")</f>
        <v>8</v>
      </c>
      <c r="R13" s="82">
        <f>'2021 Responses'!AB13</f>
        <v>35394</v>
      </c>
      <c r="S13" s="108">
        <f t="shared" si="0"/>
        <v>5.5555555555555552E-2</v>
      </c>
      <c r="T13" s="111">
        <f t="shared" si="1"/>
        <v>1.3844154376447986E-3</v>
      </c>
      <c r="U13" s="132">
        <f t="shared" si="2"/>
        <v>0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116" x14ac:dyDescent="0.3">
      <c r="A14" s="11" t="s">
        <v>15</v>
      </c>
      <c r="B14" s="232">
        <f>'2021 Responses'!E14</f>
        <v>0</v>
      </c>
      <c r="C14" s="233"/>
      <c r="D14" s="234"/>
      <c r="E14" s="232">
        <f>'2021 Responses'!I14</f>
        <v>0</v>
      </c>
      <c r="F14" s="233"/>
      <c r="G14" s="234"/>
      <c r="H14" s="235">
        <f>'2021 Responses'!M14</f>
        <v>0</v>
      </c>
      <c r="I14" s="236"/>
      <c r="J14" s="236"/>
      <c r="K14" s="232">
        <f>'2021 Responses'!Q14</f>
        <v>0</v>
      </c>
      <c r="L14" s="233"/>
      <c r="M14" s="234"/>
      <c r="N14" s="232">
        <f>'2021 Responses'!U14</f>
        <v>0</v>
      </c>
      <c r="O14" s="233"/>
      <c r="P14" s="234"/>
      <c r="Q14" s="84">
        <f>IFERROR('2021 Responses'!Y14,"")</f>
        <v>0</v>
      </c>
      <c r="R14" s="200">
        <f>'2021 Responses'!AB14</f>
        <v>4009</v>
      </c>
      <c r="S14" s="201" t="str">
        <f t="shared" si="0"/>
        <v>No Appeals</v>
      </c>
      <c r="T14" s="202">
        <f t="shared" si="1"/>
        <v>0</v>
      </c>
      <c r="U14" s="203" t="str">
        <f t="shared" si="2"/>
        <v>No Appeals</v>
      </c>
      <c r="DI14" s="17"/>
      <c r="DJ14" s="17"/>
      <c r="DK14" s="17"/>
      <c r="DL14" s="17"/>
    </row>
    <row r="15" spans="1:116" s="15" customFormat="1" x14ac:dyDescent="0.3">
      <c r="A15" s="14" t="s">
        <v>16</v>
      </c>
      <c r="B15" s="223">
        <f>'2021 Responses'!E15</f>
        <v>76</v>
      </c>
      <c r="C15" s="224"/>
      <c r="D15" s="225"/>
      <c r="E15" s="223">
        <f>'2021 Responses'!I15</f>
        <v>2</v>
      </c>
      <c r="F15" s="224"/>
      <c r="G15" s="225"/>
      <c r="H15" s="226">
        <f>'2021 Responses'!M15</f>
        <v>66</v>
      </c>
      <c r="I15" s="227"/>
      <c r="J15" s="227"/>
      <c r="K15" s="223">
        <f>'2021 Responses'!Q15</f>
        <v>1</v>
      </c>
      <c r="L15" s="224"/>
      <c r="M15" s="225"/>
      <c r="N15" s="223">
        <f>'2021 Responses'!U15</f>
        <v>2</v>
      </c>
      <c r="O15" s="224"/>
      <c r="P15" s="225"/>
      <c r="Q15" s="82">
        <f>IFERROR('2021 Responses'!Y15,"")</f>
        <v>81</v>
      </c>
      <c r="R15" s="82">
        <f>'2021 Responses'!AB15</f>
        <v>60381</v>
      </c>
      <c r="S15" s="108">
        <f t="shared" si="0"/>
        <v>0.13157894736842105</v>
      </c>
      <c r="T15" s="111">
        <f t="shared" si="1"/>
        <v>1.3083585896225634E-3</v>
      </c>
      <c r="U15" s="132">
        <f t="shared" si="2"/>
        <v>2.6315789473684209E-2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116" x14ac:dyDescent="0.3">
      <c r="A16" s="11" t="s">
        <v>17</v>
      </c>
      <c r="B16" s="232">
        <f>'2021 Responses'!E16</f>
        <v>4</v>
      </c>
      <c r="C16" s="233"/>
      <c r="D16" s="234"/>
      <c r="E16" s="232">
        <f>'2021 Responses'!I16</f>
        <v>0</v>
      </c>
      <c r="F16" s="233"/>
      <c r="G16" s="234"/>
      <c r="H16" s="235">
        <f>'2021 Responses'!M16</f>
        <v>4</v>
      </c>
      <c r="I16" s="236"/>
      <c r="J16" s="236"/>
      <c r="K16" s="232">
        <f>'2021 Responses'!Q16</f>
        <v>0</v>
      </c>
      <c r="L16" s="233"/>
      <c r="M16" s="234"/>
      <c r="N16" s="232">
        <f>'2021 Responses'!U16</f>
        <v>1</v>
      </c>
      <c r="O16" s="233"/>
      <c r="P16" s="234"/>
      <c r="Q16" s="84">
        <f>IFERROR('2021 Responses'!Y16,"")</f>
        <v>60</v>
      </c>
      <c r="R16" s="200">
        <f>'2021 Responses'!AB16</f>
        <v>59529</v>
      </c>
      <c r="S16" s="201">
        <f t="shared" si="0"/>
        <v>0</v>
      </c>
      <c r="T16" s="202">
        <f t="shared" si="1"/>
        <v>6.71941406709335E-5</v>
      </c>
      <c r="U16" s="203">
        <f t="shared" si="2"/>
        <v>0.25</v>
      </c>
      <c r="DI16" s="17"/>
      <c r="DJ16" s="17"/>
      <c r="DK16" s="17"/>
      <c r="DL16" s="17"/>
    </row>
    <row r="17" spans="1:116" s="15" customFormat="1" x14ac:dyDescent="0.3">
      <c r="A17" s="14" t="s">
        <v>18</v>
      </c>
      <c r="B17" s="223">
        <f>'2021 Responses'!E17</f>
        <v>19</v>
      </c>
      <c r="C17" s="224"/>
      <c r="D17" s="225"/>
      <c r="E17" s="223">
        <f>'2021 Responses'!I17</f>
        <v>0</v>
      </c>
      <c r="F17" s="224"/>
      <c r="G17" s="225"/>
      <c r="H17" s="226">
        <f>'2021 Responses'!M17</f>
        <v>14</v>
      </c>
      <c r="I17" s="227"/>
      <c r="J17" s="227"/>
      <c r="K17" s="223">
        <f>'2021 Responses'!Q17</f>
        <v>0</v>
      </c>
      <c r="L17" s="224"/>
      <c r="M17" s="225"/>
      <c r="N17" s="223">
        <f>'2021 Responses'!U17</f>
        <v>6</v>
      </c>
      <c r="O17" s="224"/>
      <c r="P17" s="225"/>
      <c r="Q17" s="82">
        <f>IFERROR('2021 Responses'!Y17,"")</f>
        <v>26</v>
      </c>
      <c r="R17" s="82">
        <f>'2021 Responses'!AB17</f>
        <v>51382</v>
      </c>
      <c r="S17" s="108">
        <f t="shared" si="0"/>
        <v>0.26315789473684209</v>
      </c>
      <c r="T17" s="111">
        <f t="shared" si="1"/>
        <v>3.6977930014401932E-4</v>
      </c>
      <c r="U17" s="132">
        <f t="shared" si="2"/>
        <v>0.31578947368421051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</row>
    <row r="18" spans="1:116" x14ac:dyDescent="0.3">
      <c r="A18" s="11" t="s">
        <v>19</v>
      </c>
      <c r="B18" s="232">
        <f>'2021 Responses'!E18</f>
        <v>27</v>
      </c>
      <c r="C18" s="233"/>
      <c r="D18" s="234"/>
      <c r="E18" s="232">
        <f>'2021 Responses'!I18</f>
        <v>0</v>
      </c>
      <c r="F18" s="233"/>
      <c r="G18" s="234"/>
      <c r="H18" s="235">
        <f>'2021 Responses'!M18</f>
        <v>22</v>
      </c>
      <c r="I18" s="236"/>
      <c r="J18" s="236"/>
      <c r="K18" s="232">
        <f>'2021 Responses'!Q18</f>
        <v>0</v>
      </c>
      <c r="L18" s="233"/>
      <c r="M18" s="234"/>
      <c r="N18" s="232">
        <f>'2021 Responses'!U18</f>
        <v>1</v>
      </c>
      <c r="O18" s="233"/>
      <c r="P18" s="234"/>
      <c r="Q18" s="84">
        <f>IFERROR('2021 Responses'!Y18,"")</f>
        <v>8</v>
      </c>
      <c r="R18" s="200">
        <f>'2021 Responses'!AB18</f>
        <v>30433</v>
      </c>
      <c r="S18" s="201">
        <f t="shared" si="0"/>
        <v>0.18518518518518517</v>
      </c>
      <c r="T18" s="202">
        <f t="shared" si="1"/>
        <v>8.8719482141096833E-4</v>
      </c>
      <c r="U18" s="203">
        <f t="shared" si="2"/>
        <v>3.7037037037037035E-2</v>
      </c>
      <c r="DI18" s="17"/>
      <c r="DJ18" s="17"/>
      <c r="DK18" s="17"/>
      <c r="DL18" s="17"/>
    </row>
    <row r="19" spans="1:116" s="15" customFormat="1" x14ac:dyDescent="0.3">
      <c r="A19" s="14" t="s">
        <v>44</v>
      </c>
      <c r="B19" s="223">
        <f>'2021 Responses'!E19</f>
        <v>2279</v>
      </c>
      <c r="C19" s="224"/>
      <c r="D19" s="225"/>
      <c r="E19" s="223">
        <f>'2021 Responses'!I19</f>
        <v>923</v>
      </c>
      <c r="F19" s="224"/>
      <c r="G19" s="225"/>
      <c r="H19" s="226">
        <f>'2021 Responses'!M19</f>
        <v>1618</v>
      </c>
      <c r="I19" s="227"/>
      <c r="J19" s="227"/>
      <c r="K19" s="223">
        <f>'2021 Responses'!Q19</f>
        <v>142</v>
      </c>
      <c r="L19" s="224"/>
      <c r="M19" s="225"/>
      <c r="N19" s="223">
        <f>'2021 Responses'!U19</f>
        <v>345</v>
      </c>
      <c r="O19" s="224"/>
      <c r="P19" s="225"/>
      <c r="Q19" s="82">
        <f>IFERROR('2021 Responses'!Y19,"")</f>
        <v>1186</v>
      </c>
      <c r="R19" s="82">
        <f>'2021 Responses'!AB19</f>
        <v>727828</v>
      </c>
      <c r="S19" s="108">
        <f t="shared" si="0"/>
        <v>0.29003949100482668</v>
      </c>
      <c r="T19" s="111">
        <f t="shared" si="1"/>
        <v>4.5944921052776203E-3</v>
      </c>
      <c r="U19" s="132">
        <f t="shared" si="2"/>
        <v>0.15138218516893373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</row>
    <row r="20" spans="1:116" x14ac:dyDescent="0.3">
      <c r="A20" s="11" t="s">
        <v>20</v>
      </c>
      <c r="B20" s="232">
        <f>'2021 Responses'!E20</f>
        <v>0</v>
      </c>
      <c r="C20" s="233"/>
      <c r="D20" s="234"/>
      <c r="E20" s="232">
        <f>'2021 Responses'!I20</f>
        <v>0</v>
      </c>
      <c r="F20" s="233"/>
      <c r="G20" s="234"/>
      <c r="H20" s="235">
        <f>'2021 Responses'!M20</f>
        <v>0</v>
      </c>
      <c r="I20" s="236"/>
      <c r="J20" s="236"/>
      <c r="K20" s="232">
        <f>'2021 Responses'!Q20</f>
        <v>0</v>
      </c>
      <c r="L20" s="233"/>
      <c r="M20" s="234"/>
      <c r="N20" s="232">
        <f>'2021 Responses'!U20</f>
        <v>0</v>
      </c>
      <c r="O20" s="233"/>
      <c r="P20" s="234"/>
      <c r="Q20" s="84">
        <f>IFERROR('2021 Responses'!Y20,"")</f>
        <v>0</v>
      </c>
      <c r="R20" s="200">
        <f>'2021 Responses'!AB20</f>
        <v>121699</v>
      </c>
      <c r="S20" s="201" t="str">
        <f t="shared" si="0"/>
        <v>No Appeals</v>
      </c>
      <c r="T20" s="202">
        <f t="shared" si="1"/>
        <v>0</v>
      </c>
      <c r="U20" s="203" t="str">
        <f t="shared" si="2"/>
        <v>No Appeals</v>
      </c>
      <c r="DI20" s="17"/>
      <c r="DJ20" s="17"/>
      <c r="DK20" s="17"/>
      <c r="DL20" s="17"/>
    </row>
    <row r="21" spans="1:116" s="15" customFormat="1" x14ac:dyDescent="0.3">
      <c r="A21" s="14" t="s">
        <v>21</v>
      </c>
      <c r="B21" s="223">
        <f>'2021 Responses'!E21</f>
        <v>51</v>
      </c>
      <c r="C21" s="224"/>
      <c r="D21" s="225"/>
      <c r="E21" s="223">
        <f>'2021 Responses'!I21</f>
        <v>0</v>
      </c>
      <c r="F21" s="224"/>
      <c r="G21" s="225"/>
      <c r="H21" s="226">
        <f>'2021 Responses'!M21</f>
        <v>41</v>
      </c>
      <c r="I21" s="227"/>
      <c r="J21" s="227"/>
      <c r="K21" s="223">
        <f>'2021 Responses'!Q21</f>
        <v>1</v>
      </c>
      <c r="L21" s="224"/>
      <c r="M21" s="225"/>
      <c r="N21" s="223">
        <f>'2021 Responses'!U21</f>
        <v>6</v>
      </c>
      <c r="O21" s="224"/>
      <c r="P21" s="225"/>
      <c r="Q21" s="82">
        <f>IFERROR('2021 Responses'!Y21,"")</f>
        <v>5</v>
      </c>
      <c r="R21" s="82">
        <f>'2021 Responses'!AB21</f>
        <v>35754</v>
      </c>
      <c r="S21" s="108">
        <f t="shared" si="0"/>
        <v>0.19607843137254902</v>
      </c>
      <c r="T21" s="111">
        <f t="shared" si="1"/>
        <v>1.4543827264082341E-3</v>
      </c>
      <c r="U21" s="132">
        <f t="shared" si="2"/>
        <v>0.11764705882352941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</row>
    <row r="22" spans="1:116" x14ac:dyDescent="0.3">
      <c r="A22" s="11" t="s">
        <v>22</v>
      </c>
      <c r="B22" s="232">
        <f>'2021 Responses'!E22</f>
        <v>14</v>
      </c>
      <c r="C22" s="233"/>
      <c r="D22" s="234"/>
      <c r="E22" s="232">
        <f>'2021 Responses'!I22</f>
        <v>0</v>
      </c>
      <c r="F22" s="233"/>
      <c r="G22" s="234"/>
      <c r="H22" s="235">
        <f>'2021 Responses'!M22</f>
        <v>14</v>
      </c>
      <c r="I22" s="236"/>
      <c r="J22" s="236"/>
      <c r="K22" s="232">
        <f>'2021 Responses'!Q22</f>
        <v>0</v>
      </c>
      <c r="L22" s="233"/>
      <c r="M22" s="234"/>
      <c r="N22" s="232">
        <f>'2021 Responses'!U22</f>
        <v>8</v>
      </c>
      <c r="O22" s="233"/>
      <c r="P22" s="234"/>
      <c r="Q22" s="84">
        <f>IFERROR('2021 Responses'!Y22,"")</f>
        <v>21</v>
      </c>
      <c r="R22" s="200">
        <f>'2021 Responses'!AB22</f>
        <v>21790</v>
      </c>
      <c r="S22" s="201">
        <f t="shared" si="0"/>
        <v>0</v>
      </c>
      <c r="T22" s="202">
        <f t="shared" si="1"/>
        <v>6.4249655805415323E-4</v>
      </c>
      <c r="U22" s="203">
        <f t="shared" si="2"/>
        <v>0.5714285714285714</v>
      </c>
      <c r="DI22" s="17"/>
      <c r="DJ22" s="17"/>
      <c r="DK22" s="17"/>
      <c r="DL22" s="17"/>
    </row>
    <row r="23" spans="1:116" s="15" customFormat="1" x14ac:dyDescent="0.3">
      <c r="A23" s="14" t="s">
        <v>23</v>
      </c>
      <c r="B23" s="223">
        <f>'2021 Responses'!E23</f>
        <v>325</v>
      </c>
      <c r="C23" s="224"/>
      <c r="D23" s="225"/>
      <c r="E23" s="223">
        <f>'2021 Responses'!I23</f>
        <v>0</v>
      </c>
      <c r="F23" s="224"/>
      <c r="G23" s="225"/>
      <c r="H23" s="226">
        <f>'2021 Responses'!M23</f>
        <v>202</v>
      </c>
      <c r="I23" s="227"/>
      <c r="J23" s="227"/>
      <c r="K23" s="223">
        <f>'2021 Responses'!Q23</f>
        <v>11</v>
      </c>
      <c r="L23" s="224"/>
      <c r="M23" s="225"/>
      <c r="N23" s="223">
        <f>'2021 Responses'!U23</f>
        <v>52</v>
      </c>
      <c r="O23" s="224"/>
      <c r="P23" s="225"/>
      <c r="Q23" s="82">
        <f>IFERROR('2021 Responses'!Y23,"")</f>
        <v>49</v>
      </c>
      <c r="R23" s="82">
        <f>'2021 Responses'!AB23</f>
        <v>64240</v>
      </c>
      <c r="S23" s="108">
        <f t="shared" si="0"/>
        <v>0.37846153846153846</v>
      </c>
      <c r="T23" s="111">
        <f t="shared" si="1"/>
        <v>5.2303860523038601E-3</v>
      </c>
      <c r="U23" s="132">
        <f t="shared" si="2"/>
        <v>0.16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</row>
    <row r="24" spans="1:116" x14ac:dyDescent="0.3">
      <c r="A24" s="11" t="s">
        <v>24</v>
      </c>
      <c r="B24" s="232">
        <f>'2021 Responses'!E24</f>
        <v>4</v>
      </c>
      <c r="C24" s="233"/>
      <c r="D24" s="234"/>
      <c r="E24" s="232">
        <f>'2021 Responses'!I24</f>
        <v>0</v>
      </c>
      <c r="F24" s="233"/>
      <c r="G24" s="234"/>
      <c r="H24" s="235">
        <f>'2021 Responses'!M24</f>
        <v>4</v>
      </c>
      <c r="I24" s="236"/>
      <c r="J24" s="236"/>
      <c r="K24" s="232">
        <f>'2021 Responses'!Q24</f>
        <v>0</v>
      </c>
      <c r="L24" s="233"/>
      <c r="M24" s="234"/>
      <c r="N24" s="232">
        <f>'2021 Responses'!U24</f>
        <v>4</v>
      </c>
      <c r="O24" s="233"/>
      <c r="P24" s="234"/>
      <c r="Q24" s="84">
        <f>IFERROR('2021 Responses'!Y24,"")</f>
        <v>1</v>
      </c>
      <c r="R24" s="200">
        <f>'2021 Responses'!AB24</f>
        <v>18143</v>
      </c>
      <c r="S24" s="201">
        <f t="shared" si="0"/>
        <v>0</v>
      </c>
      <c r="T24" s="202">
        <f t="shared" si="1"/>
        <v>2.204707049550791E-4</v>
      </c>
      <c r="U24" s="203">
        <f t="shared" si="2"/>
        <v>1</v>
      </c>
      <c r="DI24" s="17"/>
      <c r="DJ24" s="17"/>
      <c r="DK24" s="17"/>
      <c r="DL24" s="17"/>
    </row>
    <row r="25" spans="1:116" s="15" customFormat="1" x14ac:dyDescent="0.3">
      <c r="A25" s="14" t="s">
        <v>25</v>
      </c>
      <c r="B25" s="223">
        <f>'2021 Responses'!E25</f>
        <v>62</v>
      </c>
      <c r="C25" s="224"/>
      <c r="D25" s="225"/>
      <c r="E25" s="223">
        <f>'2021 Responses'!I25</f>
        <v>0</v>
      </c>
      <c r="F25" s="224"/>
      <c r="G25" s="225"/>
      <c r="H25" s="226">
        <f>'2021 Responses'!M25</f>
        <v>54</v>
      </c>
      <c r="I25" s="227"/>
      <c r="J25" s="227"/>
      <c r="K25" s="223">
        <f>'2021 Responses'!Q25</f>
        <v>9</v>
      </c>
      <c r="L25" s="224"/>
      <c r="M25" s="225"/>
      <c r="N25" s="223">
        <f>'2021 Responses'!U25</f>
        <v>0</v>
      </c>
      <c r="O25" s="224"/>
      <c r="P25" s="225"/>
      <c r="Q25" s="82">
        <f>IFERROR('2021 Responses'!Y25,"")</f>
        <v>67</v>
      </c>
      <c r="R25" s="82">
        <f>'2021 Responses'!AB25</f>
        <v>53444</v>
      </c>
      <c r="S25" s="108">
        <f t="shared" si="0"/>
        <v>0.12903225806451613</v>
      </c>
      <c r="T25" s="111">
        <f t="shared" si="1"/>
        <v>1.3284933762442931E-3</v>
      </c>
      <c r="U25" s="132">
        <f t="shared" si="2"/>
        <v>0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16" x14ac:dyDescent="0.3">
      <c r="A26" s="11" t="s">
        <v>26</v>
      </c>
      <c r="B26" s="232">
        <f>'2021 Responses'!E26</f>
        <v>28</v>
      </c>
      <c r="C26" s="233"/>
      <c r="D26" s="234"/>
      <c r="E26" s="232">
        <f>'2021 Responses'!I26</f>
        <v>0</v>
      </c>
      <c r="F26" s="233"/>
      <c r="G26" s="234"/>
      <c r="H26" s="235">
        <f>'2021 Responses'!M26</f>
        <v>44</v>
      </c>
      <c r="I26" s="236"/>
      <c r="J26" s="236"/>
      <c r="K26" s="232">
        <f>'2021 Responses'!Q26</f>
        <v>2</v>
      </c>
      <c r="L26" s="233"/>
      <c r="M26" s="234"/>
      <c r="N26" s="232">
        <f>'2021 Responses'!U26</f>
        <v>0</v>
      </c>
      <c r="O26" s="233"/>
      <c r="P26" s="234"/>
      <c r="Q26" s="84">
        <f>IFERROR('2021 Responses'!Y26,"")</f>
        <v>13</v>
      </c>
      <c r="R26" s="200">
        <f>'2021 Responses'!AB26</f>
        <v>48665</v>
      </c>
      <c r="S26" s="201">
        <f t="shared" si="0"/>
        <v>-0.5714285714285714</v>
      </c>
      <c r="T26" s="202">
        <f t="shared" si="1"/>
        <v>6.1645946778999281E-4</v>
      </c>
      <c r="U26" s="203">
        <f t="shared" si="2"/>
        <v>0</v>
      </c>
      <c r="DI26" s="17"/>
      <c r="DJ26" s="17"/>
      <c r="DK26" s="17"/>
      <c r="DL26" s="17"/>
    </row>
    <row r="27" spans="1:116" s="15" customFormat="1" x14ac:dyDescent="0.3">
      <c r="A27" s="14" t="s">
        <v>27</v>
      </c>
      <c r="B27" s="223">
        <f>'2021 Responses'!E27</f>
        <v>21</v>
      </c>
      <c r="C27" s="224"/>
      <c r="D27" s="225"/>
      <c r="E27" s="223">
        <f>'2021 Responses'!I27</f>
        <v>0</v>
      </c>
      <c r="F27" s="224"/>
      <c r="G27" s="225"/>
      <c r="H27" s="226">
        <f>'2021 Responses'!M27</f>
        <v>21</v>
      </c>
      <c r="I27" s="227"/>
      <c r="J27" s="227"/>
      <c r="K27" s="223">
        <f>'2021 Responses'!Q27</f>
        <v>2</v>
      </c>
      <c r="L27" s="224"/>
      <c r="M27" s="225"/>
      <c r="N27" s="223">
        <f>'2021 Responses'!U27</f>
        <v>1</v>
      </c>
      <c r="O27" s="224"/>
      <c r="P27" s="225"/>
      <c r="Q27" s="82">
        <f>IFERROR('2021 Responses'!Y27,"")</f>
        <v>15</v>
      </c>
      <c r="R27" s="82">
        <f>'2021 Responses'!AB27</f>
        <v>33386</v>
      </c>
      <c r="S27" s="108">
        <f t="shared" si="0"/>
        <v>0</v>
      </c>
      <c r="T27" s="111">
        <f t="shared" si="1"/>
        <v>6.8891151979871802E-4</v>
      </c>
      <c r="U27" s="132">
        <f t="shared" si="2"/>
        <v>4.7619047619047616E-2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16" x14ac:dyDescent="0.3">
      <c r="A28" s="11" t="s">
        <v>28</v>
      </c>
      <c r="B28" s="232">
        <f>'2021 Responses'!E28</f>
        <v>8</v>
      </c>
      <c r="C28" s="233"/>
      <c r="D28" s="234"/>
      <c r="E28" s="232">
        <f>'2021 Responses'!I28</f>
        <v>0</v>
      </c>
      <c r="F28" s="233"/>
      <c r="G28" s="234"/>
      <c r="H28" s="235">
        <f>'2021 Responses'!M28</f>
        <v>8</v>
      </c>
      <c r="I28" s="236"/>
      <c r="J28" s="236"/>
      <c r="K28" s="232">
        <f>'2021 Responses'!Q28</f>
        <v>0</v>
      </c>
      <c r="L28" s="233"/>
      <c r="M28" s="234"/>
      <c r="N28" s="232">
        <f>'2021 Responses'!U28</f>
        <v>0</v>
      </c>
      <c r="O28" s="233"/>
      <c r="P28" s="234"/>
      <c r="Q28" s="84">
        <f>IFERROR('2021 Responses'!Y28,"")</f>
        <v>16</v>
      </c>
      <c r="R28" s="200">
        <f>'2021 Responses'!AB28</f>
        <v>15519</v>
      </c>
      <c r="S28" s="201">
        <f t="shared" si="0"/>
        <v>0</v>
      </c>
      <c r="T28" s="202">
        <f t="shared" si="1"/>
        <v>5.1549713254720017E-4</v>
      </c>
      <c r="U28" s="203">
        <f t="shared" si="2"/>
        <v>0</v>
      </c>
      <c r="DI28" s="17"/>
      <c r="DJ28" s="17"/>
      <c r="DK28" s="17"/>
      <c r="DL28" s="17"/>
    </row>
    <row r="29" spans="1:116" s="15" customFormat="1" x14ac:dyDescent="0.3">
      <c r="A29" s="14" t="s">
        <v>29</v>
      </c>
      <c r="B29" s="223">
        <f>'2021 Responses'!E29</f>
        <v>639</v>
      </c>
      <c r="C29" s="224"/>
      <c r="D29" s="225"/>
      <c r="E29" s="223">
        <f>'2021 Responses'!I29</f>
        <v>0</v>
      </c>
      <c r="F29" s="224"/>
      <c r="G29" s="225"/>
      <c r="H29" s="226">
        <f>'2021 Responses'!M29</f>
        <v>632</v>
      </c>
      <c r="I29" s="227"/>
      <c r="J29" s="227"/>
      <c r="K29" s="223">
        <f>'2021 Responses'!Q29</f>
        <v>25</v>
      </c>
      <c r="L29" s="224"/>
      <c r="M29" s="225"/>
      <c r="N29" s="223">
        <f>'2021 Responses'!U29</f>
        <v>182</v>
      </c>
      <c r="O29" s="224"/>
      <c r="P29" s="225"/>
      <c r="Q29" s="82">
        <f>IFERROR('2021 Responses'!Y29,"")</f>
        <v>520</v>
      </c>
      <c r="R29" s="82">
        <f>'2021 Responses'!AB29</f>
        <v>336370</v>
      </c>
      <c r="S29" s="108">
        <f t="shared" si="0"/>
        <v>1.0954616588419406E-2</v>
      </c>
      <c r="T29" s="111">
        <f t="shared" si="1"/>
        <v>1.9740167077920145E-3</v>
      </c>
      <c r="U29" s="132">
        <f t="shared" si="2"/>
        <v>0.28482003129890454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</row>
    <row r="30" spans="1:116" x14ac:dyDescent="0.3">
      <c r="A30" s="11" t="s">
        <v>30</v>
      </c>
      <c r="B30" s="232">
        <f>'2021 Responses'!E30</f>
        <v>20</v>
      </c>
      <c r="C30" s="233"/>
      <c r="D30" s="234"/>
      <c r="E30" s="232">
        <f>'2021 Responses'!I30</f>
        <v>0</v>
      </c>
      <c r="F30" s="233"/>
      <c r="G30" s="234"/>
      <c r="H30" s="235">
        <f>'2021 Responses'!M30</f>
        <v>19</v>
      </c>
      <c r="I30" s="236"/>
      <c r="J30" s="236"/>
      <c r="K30" s="232">
        <f>'2021 Responses'!Q30</f>
        <v>1</v>
      </c>
      <c r="L30" s="233"/>
      <c r="M30" s="234"/>
      <c r="N30" s="232">
        <f>'2021 Responses'!U30</f>
        <v>2</v>
      </c>
      <c r="O30" s="233"/>
      <c r="P30" s="234"/>
      <c r="Q30" s="84">
        <f>IFERROR('2021 Responses'!Y30,"")</f>
        <v>16</v>
      </c>
      <c r="R30" s="200">
        <f>'2021 Responses'!AB30</f>
        <v>18718</v>
      </c>
      <c r="S30" s="201">
        <f t="shared" si="0"/>
        <v>0.05</v>
      </c>
      <c r="T30" s="202">
        <f t="shared" si="1"/>
        <v>1.1219147344801795E-3</v>
      </c>
      <c r="U30" s="203">
        <f t="shared" si="2"/>
        <v>0.1</v>
      </c>
      <c r="DI30" s="17"/>
      <c r="DJ30" s="17"/>
      <c r="DK30" s="17"/>
      <c r="DL30" s="17"/>
    </row>
    <row r="31" spans="1:116" s="15" customFormat="1" x14ac:dyDescent="0.3">
      <c r="A31" s="14" t="s">
        <v>31</v>
      </c>
      <c r="B31" s="223">
        <f>'2021 Responses'!E31</f>
        <v>111</v>
      </c>
      <c r="C31" s="224"/>
      <c r="D31" s="225"/>
      <c r="E31" s="223">
        <f>'2021 Responses'!I31</f>
        <v>0</v>
      </c>
      <c r="F31" s="224"/>
      <c r="G31" s="225"/>
      <c r="H31" s="226">
        <f>'2021 Responses'!M31</f>
        <v>97</v>
      </c>
      <c r="I31" s="227"/>
      <c r="J31" s="227"/>
      <c r="K31" s="223">
        <f>'2021 Responses'!Q31</f>
        <v>0</v>
      </c>
      <c r="L31" s="224"/>
      <c r="M31" s="225"/>
      <c r="N31" s="223">
        <f>'2021 Responses'!U31</f>
        <v>0</v>
      </c>
      <c r="O31" s="224"/>
      <c r="P31" s="225"/>
      <c r="Q31" s="82">
        <f>IFERROR('2021 Responses'!Y31,"")</f>
        <v>178</v>
      </c>
      <c r="R31" s="82">
        <f>'2021 Responses'!AB31</f>
        <v>69251</v>
      </c>
      <c r="S31" s="108">
        <f t="shared" si="0"/>
        <v>0.12612612612612611</v>
      </c>
      <c r="T31" s="111">
        <f t="shared" si="1"/>
        <v>1.6028649405784754E-3</v>
      </c>
      <c r="U31" s="132">
        <f t="shared" si="2"/>
        <v>0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</row>
    <row r="32" spans="1:116" x14ac:dyDescent="0.3">
      <c r="A32" s="11" t="s">
        <v>32</v>
      </c>
      <c r="B32" s="232">
        <f>'2021 Responses'!E32</f>
        <v>2</v>
      </c>
      <c r="C32" s="233"/>
      <c r="D32" s="234"/>
      <c r="E32" s="232">
        <f>'2021 Responses'!I32</f>
        <v>0</v>
      </c>
      <c r="F32" s="233"/>
      <c r="G32" s="234"/>
      <c r="H32" s="235">
        <f>'2021 Responses'!M32</f>
        <v>1</v>
      </c>
      <c r="I32" s="236"/>
      <c r="J32" s="236"/>
      <c r="K32" s="232">
        <f>'2021 Responses'!Q32</f>
        <v>0</v>
      </c>
      <c r="L32" s="233"/>
      <c r="M32" s="234"/>
      <c r="N32" s="232">
        <f>'2021 Responses'!U32</f>
        <v>0</v>
      </c>
      <c r="O32" s="233"/>
      <c r="P32" s="234"/>
      <c r="Q32" s="84">
        <f>IFERROR('2021 Responses'!Y32,"")</f>
        <v>0</v>
      </c>
      <c r="R32" s="200">
        <f>'2021 Responses'!AB32</f>
        <v>8249</v>
      </c>
      <c r="S32" s="201">
        <f t="shared" si="0"/>
        <v>0.5</v>
      </c>
      <c r="T32" s="202">
        <f t="shared" si="1"/>
        <v>2.4245363074312039E-4</v>
      </c>
      <c r="U32" s="203">
        <f t="shared" si="2"/>
        <v>0</v>
      </c>
      <c r="DI32" s="17"/>
      <c r="DJ32" s="17"/>
      <c r="DK32" s="17"/>
      <c r="DL32" s="17"/>
    </row>
    <row r="33" spans="1:116" s="15" customFormat="1" x14ac:dyDescent="0.3">
      <c r="A33" s="14" t="s">
        <v>33</v>
      </c>
      <c r="B33" s="223">
        <f>'2021 Responses'!E33</f>
        <v>79</v>
      </c>
      <c r="C33" s="224"/>
      <c r="D33" s="225"/>
      <c r="E33" s="223">
        <f>'2021 Responses'!I33</f>
        <v>338</v>
      </c>
      <c r="F33" s="224"/>
      <c r="G33" s="225"/>
      <c r="H33" s="226">
        <f>'2021 Responses'!M33</f>
        <v>78</v>
      </c>
      <c r="I33" s="227"/>
      <c r="J33" s="227"/>
      <c r="K33" s="223">
        <f>'2021 Responses'!Q33</f>
        <v>15</v>
      </c>
      <c r="L33" s="224"/>
      <c r="M33" s="225"/>
      <c r="N33" s="223">
        <f>'2021 Responses'!U33</f>
        <v>10</v>
      </c>
      <c r="O33" s="224"/>
      <c r="P33" s="225"/>
      <c r="Q33" s="82">
        <f>IFERROR('2021 Responses'!Y33,"")</f>
        <v>265</v>
      </c>
      <c r="R33" s="82">
        <f>'2021 Responses'!AB33</f>
        <v>317402</v>
      </c>
      <c r="S33" s="108">
        <f t="shared" si="0"/>
        <v>1.2658227848101266E-2</v>
      </c>
      <c r="T33" s="111">
        <f t="shared" si="1"/>
        <v>1.3610500248895721E-3</v>
      </c>
      <c r="U33" s="132">
        <f t="shared" si="2"/>
        <v>0.12658227848101267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</row>
    <row r="34" spans="1:116" x14ac:dyDescent="0.3">
      <c r="A34" s="11" t="s">
        <v>34</v>
      </c>
      <c r="B34" s="232">
        <f>'2021 Responses'!E34</f>
        <v>214</v>
      </c>
      <c r="C34" s="233"/>
      <c r="D34" s="234"/>
      <c r="E34" s="232">
        <f>'2021 Responses'!I34</f>
        <v>0</v>
      </c>
      <c r="F34" s="233"/>
      <c r="G34" s="234"/>
      <c r="H34" s="235">
        <f>'2021 Responses'!M34</f>
        <v>182</v>
      </c>
      <c r="I34" s="236"/>
      <c r="J34" s="236"/>
      <c r="K34" s="232">
        <f>'2021 Responses'!Q34</f>
        <v>13</v>
      </c>
      <c r="L34" s="233"/>
      <c r="M34" s="234"/>
      <c r="N34" s="232">
        <f>'2021 Responses'!U34</f>
        <v>59</v>
      </c>
      <c r="O34" s="233"/>
      <c r="P34" s="234"/>
      <c r="Q34" s="84">
        <f>IFERROR('2021 Responses'!Y34,"")</f>
        <v>551</v>
      </c>
      <c r="R34" s="200">
        <f>'2021 Responses'!AB34</f>
        <v>229318</v>
      </c>
      <c r="S34" s="201">
        <f t="shared" si="0"/>
        <v>0.14953271028037382</v>
      </c>
      <c r="T34" s="202">
        <f t="shared" si="1"/>
        <v>9.898917660192397E-4</v>
      </c>
      <c r="U34" s="203">
        <f t="shared" si="2"/>
        <v>0.27570093457943923</v>
      </c>
      <c r="DI34" s="17"/>
      <c r="DJ34" s="17"/>
      <c r="DK34" s="17"/>
      <c r="DL34" s="17"/>
    </row>
    <row r="35" spans="1:116" s="15" customFormat="1" x14ac:dyDescent="0.3">
      <c r="A35" s="14" t="s">
        <v>35</v>
      </c>
      <c r="B35" s="223">
        <f>'2021 Responses'!E35</f>
        <v>14</v>
      </c>
      <c r="C35" s="224"/>
      <c r="D35" s="225"/>
      <c r="E35" s="223">
        <f>'2021 Responses'!I35</f>
        <v>0</v>
      </c>
      <c r="F35" s="224"/>
      <c r="G35" s="225"/>
      <c r="H35" s="226">
        <f>'2021 Responses'!M35</f>
        <v>10</v>
      </c>
      <c r="I35" s="227"/>
      <c r="J35" s="227"/>
      <c r="K35" s="223">
        <f>'2021 Responses'!Q35</f>
        <v>0</v>
      </c>
      <c r="L35" s="224"/>
      <c r="M35" s="225"/>
      <c r="N35" s="223">
        <f>'2021 Responses'!U35</f>
        <v>1</v>
      </c>
      <c r="O35" s="224"/>
      <c r="P35" s="225"/>
      <c r="Q35" s="82">
        <f>IFERROR('2021 Responses'!Y35,"")</f>
        <v>4</v>
      </c>
      <c r="R35" s="82">
        <f>'2021 Responses'!AB35</f>
        <v>41930</v>
      </c>
      <c r="S35" s="108">
        <f t="shared" si="0"/>
        <v>0.2857142857142857</v>
      </c>
      <c r="T35" s="111">
        <f t="shared" si="1"/>
        <v>3.33889816360601E-4</v>
      </c>
      <c r="U35" s="132">
        <f t="shared" si="2"/>
        <v>7.1428571428571425E-2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</row>
    <row r="36" spans="1:116" x14ac:dyDescent="0.3">
      <c r="A36" s="11" t="s">
        <v>36</v>
      </c>
      <c r="B36" s="232">
        <f>'2021 Responses'!E36</f>
        <v>0</v>
      </c>
      <c r="C36" s="233"/>
      <c r="D36" s="234"/>
      <c r="E36" s="232">
        <f>'2021 Responses'!I36</f>
        <v>0</v>
      </c>
      <c r="F36" s="233"/>
      <c r="G36" s="234"/>
      <c r="H36" s="235">
        <f>'2021 Responses'!M36</f>
        <v>0</v>
      </c>
      <c r="I36" s="236"/>
      <c r="J36" s="236"/>
      <c r="K36" s="232">
        <f>'2021 Responses'!Q36</f>
        <v>0</v>
      </c>
      <c r="L36" s="233"/>
      <c r="M36" s="234"/>
      <c r="N36" s="232">
        <f>'2021 Responses'!U36</f>
        <v>0</v>
      </c>
      <c r="O36" s="233"/>
      <c r="P36" s="234"/>
      <c r="Q36" s="84">
        <f>IFERROR('2021 Responses'!Y36,"")</f>
        <v>0</v>
      </c>
      <c r="R36" s="200">
        <f>'2021 Responses'!AB36</f>
        <v>127852</v>
      </c>
      <c r="S36" s="201" t="str">
        <f t="shared" si="0"/>
        <v>No Appeals</v>
      </c>
      <c r="T36" s="202">
        <f t="shared" si="1"/>
        <v>0</v>
      </c>
      <c r="U36" s="203" t="str">
        <f t="shared" si="2"/>
        <v>No Appeals</v>
      </c>
      <c r="DI36" s="17"/>
      <c r="DJ36" s="17"/>
      <c r="DK36" s="17"/>
      <c r="DL36" s="17"/>
    </row>
    <row r="37" spans="1:116" s="15" customFormat="1" x14ac:dyDescent="0.3">
      <c r="A37" s="14" t="s">
        <v>37</v>
      </c>
      <c r="B37" s="223">
        <f>'2021 Responses'!E37</f>
        <v>6</v>
      </c>
      <c r="C37" s="224"/>
      <c r="D37" s="225"/>
      <c r="E37" s="223">
        <f>'2021 Responses'!I37</f>
        <v>0</v>
      </c>
      <c r="F37" s="224"/>
      <c r="G37" s="225"/>
      <c r="H37" s="226">
        <f>'2021 Responses'!M37</f>
        <v>0</v>
      </c>
      <c r="I37" s="227"/>
      <c r="J37" s="227"/>
      <c r="K37" s="223">
        <f>'2021 Responses'!Q37</f>
        <v>1</v>
      </c>
      <c r="L37" s="224"/>
      <c r="M37" s="225"/>
      <c r="N37" s="223">
        <f>'2021 Responses'!U37</f>
        <v>0</v>
      </c>
      <c r="O37" s="224"/>
      <c r="P37" s="225"/>
      <c r="Q37" s="82">
        <f>IFERROR('2021 Responses'!Y37,"")</f>
        <v>26</v>
      </c>
      <c r="R37" s="82">
        <f>'2021 Responses'!AB37</f>
        <v>4460</v>
      </c>
      <c r="S37" s="108">
        <f t="shared" si="0"/>
        <v>1</v>
      </c>
      <c r="T37" s="111">
        <f t="shared" si="1"/>
        <v>1.569506726457399E-3</v>
      </c>
      <c r="U37" s="132">
        <f t="shared" si="2"/>
        <v>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</row>
    <row r="38" spans="1:116" x14ac:dyDescent="0.3">
      <c r="A38" s="11" t="s">
        <v>38</v>
      </c>
      <c r="B38" s="232">
        <f>'2021 Responses'!E38</f>
        <v>59</v>
      </c>
      <c r="C38" s="233"/>
      <c r="D38" s="234"/>
      <c r="E38" s="232">
        <f>'2021 Responses'!I38</f>
        <v>0</v>
      </c>
      <c r="F38" s="233"/>
      <c r="G38" s="234"/>
      <c r="H38" s="235">
        <f>'2021 Responses'!M38</f>
        <v>53</v>
      </c>
      <c r="I38" s="236"/>
      <c r="J38" s="236"/>
      <c r="K38" s="232">
        <f>'2021 Responses'!Q38</f>
        <v>0</v>
      </c>
      <c r="L38" s="233"/>
      <c r="M38" s="234"/>
      <c r="N38" s="232">
        <f>'2021 Responses'!U38</f>
        <v>3</v>
      </c>
      <c r="O38" s="233"/>
      <c r="P38" s="234"/>
      <c r="Q38" s="84">
        <f>IFERROR('2021 Responses'!Y38,"")</f>
        <v>60</v>
      </c>
      <c r="R38" s="200">
        <f>'2021 Responses'!AB38</f>
        <v>30788</v>
      </c>
      <c r="S38" s="201">
        <f t="shared" si="0"/>
        <v>0.10169491525423729</v>
      </c>
      <c r="T38" s="202">
        <f t="shared" si="1"/>
        <v>1.9163310380667792E-3</v>
      </c>
      <c r="U38" s="203">
        <f t="shared" si="2"/>
        <v>5.0847457627118647E-2</v>
      </c>
      <c r="DI38" s="17"/>
      <c r="DJ38" s="17"/>
      <c r="DK38" s="17"/>
      <c r="DL38" s="17"/>
    </row>
    <row r="39" spans="1:116" s="15" customFormat="1" x14ac:dyDescent="0.3">
      <c r="A39" s="14" t="s">
        <v>39</v>
      </c>
      <c r="B39" s="223">
        <f>'2021 Responses'!E39</f>
        <v>136</v>
      </c>
      <c r="C39" s="224"/>
      <c r="D39" s="225"/>
      <c r="E39" s="223">
        <f>'2021 Responses'!I39</f>
        <v>0</v>
      </c>
      <c r="F39" s="224"/>
      <c r="G39" s="225"/>
      <c r="H39" s="226">
        <f>'2021 Responses'!M39</f>
        <v>60</v>
      </c>
      <c r="I39" s="227"/>
      <c r="J39" s="227"/>
      <c r="K39" s="223">
        <f>'2021 Responses'!Q39</f>
        <v>2</v>
      </c>
      <c r="L39" s="224"/>
      <c r="M39" s="225"/>
      <c r="N39" s="223">
        <f>'2021 Responses'!U39</f>
        <v>7</v>
      </c>
      <c r="O39" s="224"/>
      <c r="P39" s="225"/>
      <c r="Q39" s="82">
        <f>IFERROR('2021 Responses'!Y39,"")</f>
        <v>120</v>
      </c>
      <c r="R39" s="82">
        <f>'2021 Responses'!AB39</f>
        <v>114100</v>
      </c>
      <c r="S39" s="108">
        <f t="shared" si="0"/>
        <v>0.55882352941176472</v>
      </c>
      <c r="T39" s="111">
        <f t="shared" si="1"/>
        <v>1.2094653812445223E-3</v>
      </c>
      <c r="U39" s="132">
        <f t="shared" si="2"/>
        <v>5.1470588235294115E-2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</row>
    <row r="40" spans="1:116" x14ac:dyDescent="0.3">
      <c r="A40" s="11" t="s">
        <v>40</v>
      </c>
      <c r="B40" s="232">
        <f>'2021 Responses'!E40</f>
        <v>0</v>
      </c>
      <c r="C40" s="233"/>
      <c r="D40" s="234"/>
      <c r="E40" s="232">
        <f>'2021 Responses'!I40</f>
        <v>0</v>
      </c>
      <c r="F40" s="233"/>
      <c r="G40" s="234"/>
      <c r="H40" s="235">
        <f>'2021 Responses'!M40</f>
        <v>0</v>
      </c>
      <c r="I40" s="236"/>
      <c r="J40" s="236"/>
      <c r="K40" s="232">
        <f>'2021 Responses'!Q40</f>
        <v>0</v>
      </c>
      <c r="L40" s="233"/>
      <c r="M40" s="234"/>
      <c r="N40" s="232">
        <f>'2021 Responses'!U40</f>
        <v>0</v>
      </c>
      <c r="O40" s="233"/>
      <c r="P40" s="234"/>
      <c r="Q40" s="84">
        <f>IFERROR('2021 Responses'!Y40,"")</f>
        <v>0</v>
      </c>
      <c r="R40" s="200">
        <f>'2021 Responses'!AB40</f>
        <v>36938</v>
      </c>
      <c r="S40" s="201" t="str">
        <f t="shared" si="0"/>
        <v>No Appeals</v>
      </c>
      <c r="T40" s="202">
        <f t="shared" si="1"/>
        <v>0</v>
      </c>
      <c r="U40" s="203" t="str">
        <f t="shared" si="2"/>
        <v>No Appeals</v>
      </c>
      <c r="DI40" s="17"/>
      <c r="DJ40" s="17"/>
      <c r="DK40" s="17"/>
      <c r="DL40" s="17"/>
    </row>
    <row r="41" spans="1:116" s="15" customFormat="1" x14ac:dyDescent="0.3">
      <c r="A41" s="14" t="s">
        <v>41</v>
      </c>
      <c r="B41" s="223">
        <f>'2021 Responses'!E41</f>
        <v>1</v>
      </c>
      <c r="C41" s="224"/>
      <c r="D41" s="225"/>
      <c r="E41" s="223">
        <f>'2021 Responses'!I41</f>
        <v>0</v>
      </c>
      <c r="F41" s="224"/>
      <c r="G41" s="225"/>
      <c r="H41" s="226">
        <f>'2021 Responses'!M41</f>
        <v>1</v>
      </c>
      <c r="I41" s="227"/>
      <c r="J41" s="227"/>
      <c r="K41" s="223">
        <f>'2021 Responses'!Q41</f>
        <v>2</v>
      </c>
      <c r="L41" s="224"/>
      <c r="M41" s="225"/>
      <c r="N41" s="223">
        <f>'2021 Responses'!U41</f>
        <v>0</v>
      </c>
      <c r="O41" s="224"/>
      <c r="P41" s="225"/>
      <c r="Q41" s="82">
        <f>IFERROR('2021 Responses'!Y41,"")</f>
        <v>55</v>
      </c>
      <c r="R41" s="82">
        <f>'2021 Responses'!AB41</f>
        <v>107376</v>
      </c>
      <c r="S41" s="108">
        <f t="shared" si="0"/>
        <v>0</v>
      </c>
      <c r="T41" s="111">
        <f t="shared" si="1"/>
        <v>2.793920429146178E-5</v>
      </c>
      <c r="U41" s="132">
        <f t="shared" si="2"/>
        <v>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1:116" s="7" customFormat="1" x14ac:dyDescent="0.3">
      <c r="A42" s="16" t="s">
        <v>45</v>
      </c>
      <c r="B42" s="228">
        <f>SUM(B3:B41)</f>
        <v>5183</v>
      </c>
      <c r="C42" s="228"/>
      <c r="D42" s="228"/>
      <c r="E42" s="228">
        <f>SUM(E3:E41)</f>
        <v>1267</v>
      </c>
      <c r="F42" s="228"/>
      <c r="G42" s="228"/>
      <c r="H42" s="228">
        <f>SUM(H3:H41)</f>
        <v>3762</v>
      </c>
      <c r="I42" s="228"/>
      <c r="J42" s="228"/>
      <c r="K42" s="228">
        <f>SUM(K3:K41)</f>
        <v>316</v>
      </c>
      <c r="L42" s="228"/>
      <c r="M42" s="228"/>
      <c r="N42" s="229">
        <f>SUM(N3:N41)</f>
        <v>812</v>
      </c>
      <c r="O42" s="230"/>
      <c r="P42" s="231"/>
      <c r="Q42" s="83">
        <f>SUM(Q3:Q41)</f>
        <v>3916</v>
      </c>
      <c r="R42" s="83">
        <f>SUM(R3:R41)</f>
        <v>3310318</v>
      </c>
      <c r="S42" s="83"/>
      <c r="T42" s="83"/>
      <c r="U42" s="83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</row>
    <row r="43" spans="1:116" s="17" customFormat="1" x14ac:dyDescent="0.3">
      <c r="A43" s="153" t="s">
        <v>94</v>
      </c>
      <c r="B43" s="220">
        <f>AVERAGE(B3:B41)</f>
        <v>132.89743589743588</v>
      </c>
      <c r="C43" s="221"/>
      <c r="D43" s="174">
        <f>AVERAGE(D3:F41)</f>
        <v>32.487179487179489</v>
      </c>
      <c r="E43" s="220">
        <f>AVERAGE(E3:E41)</f>
        <v>32.487179487179489</v>
      </c>
      <c r="F43" s="221"/>
      <c r="G43" s="174">
        <f>AVERAGE(G3:I41)</f>
        <v>96.461538461538467</v>
      </c>
      <c r="H43" s="220">
        <f>AVERAGE(H3:H41)</f>
        <v>96.461538461538467</v>
      </c>
      <c r="I43" s="221"/>
      <c r="J43" s="174">
        <f>AVERAGE(J3:L41)</f>
        <v>8.1025641025641022</v>
      </c>
      <c r="K43" s="220">
        <f>AVERAGE(K3:K41)</f>
        <v>8.1025641025641022</v>
      </c>
      <c r="L43" s="222"/>
      <c r="M43" s="221"/>
      <c r="N43" s="220">
        <f>AVERAGE(N3:N41)</f>
        <v>20.820512820512821</v>
      </c>
      <c r="O43" s="222"/>
      <c r="P43" s="221"/>
      <c r="Q43" s="199">
        <f>AVERAGE(Q3:Q41)</f>
        <v>100.41025641025641</v>
      </c>
      <c r="R43" s="153"/>
      <c r="S43" s="153"/>
      <c r="T43" s="153"/>
      <c r="U43" s="153"/>
    </row>
    <row r="44" spans="1:116" s="17" customFormat="1" x14ac:dyDescent="0.3"/>
    <row r="45" spans="1:116" s="17" customFormat="1" x14ac:dyDescent="0.3"/>
    <row r="46" spans="1:116" s="17" customFormat="1" x14ac:dyDescent="0.3"/>
    <row r="47" spans="1:116" s="17" customFormat="1" x14ac:dyDescent="0.3"/>
    <row r="48" spans="1:116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="17" customFormat="1" x14ac:dyDescent="0.3"/>
    <row r="130" s="17" customFormat="1" x14ac:dyDescent="0.3"/>
    <row r="131" s="17" customFormat="1" x14ac:dyDescent="0.3"/>
    <row r="132" s="17" customFormat="1" x14ac:dyDescent="0.3"/>
    <row r="133" s="17" customFormat="1" x14ac:dyDescent="0.3"/>
    <row r="134" s="17" customFormat="1" x14ac:dyDescent="0.3"/>
    <row r="135" s="17" customFormat="1" x14ac:dyDescent="0.3"/>
    <row r="136" s="17" customFormat="1" x14ac:dyDescent="0.3"/>
    <row r="137" s="17" customFormat="1" x14ac:dyDescent="0.3"/>
    <row r="138" s="17" customFormat="1" x14ac:dyDescent="0.3"/>
    <row r="139" s="17" customFormat="1" x14ac:dyDescent="0.3"/>
    <row r="140" s="17" customFormat="1" x14ac:dyDescent="0.3"/>
    <row r="141" s="17" customFormat="1" x14ac:dyDescent="0.3"/>
    <row r="142" s="17" customFormat="1" x14ac:dyDescent="0.3"/>
    <row r="143" s="17" customFormat="1" x14ac:dyDescent="0.3"/>
    <row r="144" s="17" customFormat="1" x14ac:dyDescent="0.3"/>
    <row r="145" s="17" customFormat="1" x14ac:dyDescent="0.3"/>
    <row r="146" s="17" customFormat="1" x14ac:dyDescent="0.3"/>
    <row r="147" s="17" customFormat="1" x14ac:dyDescent="0.3"/>
    <row r="148" s="17" customFormat="1" x14ac:dyDescent="0.3"/>
    <row r="149" s="17" customFormat="1" x14ac:dyDescent="0.3"/>
    <row r="150" s="17" customFormat="1" x14ac:dyDescent="0.3"/>
    <row r="151" s="17" customFormat="1" x14ac:dyDescent="0.3"/>
    <row r="152" s="17" customFormat="1" x14ac:dyDescent="0.3"/>
    <row r="153" s="17" customFormat="1" x14ac:dyDescent="0.3"/>
    <row r="154" s="17" customFormat="1" x14ac:dyDescent="0.3"/>
    <row r="155" s="17" customFormat="1" x14ac:dyDescent="0.3"/>
    <row r="156" s="17" customFormat="1" x14ac:dyDescent="0.3"/>
    <row r="157" s="17" customFormat="1" x14ac:dyDescent="0.3"/>
    <row r="158" s="17" customFormat="1" x14ac:dyDescent="0.3"/>
    <row r="159" s="17" customFormat="1" x14ac:dyDescent="0.3"/>
    <row r="160" s="17" customFormat="1" x14ac:dyDescent="0.3"/>
    <row r="161" s="17" customFormat="1" x14ac:dyDescent="0.3"/>
    <row r="162" s="17" customFormat="1" x14ac:dyDescent="0.3"/>
    <row r="163" s="17" customFormat="1" x14ac:dyDescent="0.3"/>
    <row r="164" s="17" customFormat="1" x14ac:dyDescent="0.3"/>
    <row r="165" s="17" customFormat="1" x14ac:dyDescent="0.3"/>
    <row r="166" s="17" customFormat="1" x14ac:dyDescent="0.3"/>
    <row r="167" s="17" customFormat="1" x14ac:dyDescent="0.3"/>
    <row r="168" s="17" customFormat="1" x14ac:dyDescent="0.3"/>
    <row r="169" s="17" customFormat="1" x14ac:dyDescent="0.3"/>
    <row r="170" s="17" customFormat="1" x14ac:dyDescent="0.3"/>
    <row r="171" s="17" customFormat="1" x14ac:dyDescent="0.3"/>
    <row r="172" s="17" customFormat="1" x14ac:dyDescent="0.3"/>
    <row r="173" s="17" customFormat="1" x14ac:dyDescent="0.3"/>
    <row r="174" s="17" customFormat="1" x14ac:dyDescent="0.3"/>
    <row r="175" s="17" customFormat="1" x14ac:dyDescent="0.3"/>
    <row r="176" s="17" customFormat="1" x14ac:dyDescent="0.3"/>
    <row r="177" spans="1:17" s="17" customFormat="1" x14ac:dyDescent="0.3"/>
    <row r="178" spans="1:17" s="17" customFormat="1" x14ac:dyDescent="0.3"/>
    <row r="179" spans="1:17" s="17" customFormat="1" x14ac:dyDescent="0.3"/>
    <row r="180" spans="1:17" s="17" customFormat="1" x14ac:dyDescent="0.3"/>
    <row r="181" spans="1:17" s="17" customFormat="1" x14ac:dyDescent="0.3"/>
    <row r="182" spans="1:17" s="17" customFormat="1" x14ac:dyDescent="0.3"/>
    <row r="183" spans="1:17" s="17" customFormat="1" x14ac:dyDescent="0.3"/>
    <row r="184" spans="1:17" s="17" customFormat="1" x14ac:dyDescent="0.3"/>
    <row r="185" spans="1:17" s="17" customFormat="1" x14ac:dyDescent="0.3">
      <c r="Q185"/>
    </row>
    <row r="186" spans="1:17" s="17" customFormat="1" x14ac:dyDescent="0.3">
      <c r="Q186"/>
    </row>
    <row r="187" spans="1:17" s="17" customFormat="1" x14ac:dyDescent="0.3">
      <c r="Q187"/>
    </row>
    <row r="188" spans="1:17" s="17" customFormat="1" x14ac:dyDescent="0.3">
      <c r="Q188"/>
    </row>
    <row r="189" spans="1:17" s="17" customFormat="1" x14ac:dyDescent="0.3">
      <c r="Q189"/>
    </row>
    <row r="190" spans="1:17" s="17" customFormat="1" x14ac:dyDescent="0.3">
      <c r="Q190"/>
    </row>
    <row r="191" spans="1:17" s="17" customFormat="1" x14ac:dyDescent="0.3">
      <c r="Q191"/>
    </row>
    <row r="192" spans="1:17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</sheetData>
  <sheetProtection sheet="1" objects="1" scenarios="1"/>
  <mergeCells count="215">
    <mergeCell ref="B1:D1"/>
    <mergeCell ref="E1:G1"/>
    <mergeCell ref="H1:J1"/>
    <mergeCell ref="K1:M1"/>
    <mergeCell ref="N1:P1"/>
    <mergeCell ref="B2:D2"/>
    <mergeCell ref="E2:G2"/>
    <mergeCell ref="H2:J2"/>
    <mergeCell ref="K2:M2"/>
    <mergeCell ref="N2:P2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6:D26"/>
    <mergeCell ref="E26:G26"/>
    <mergeCell ref="H26:J26"/>
    <mergeCell ref="K26:M26"/>
    <mergeCell ref="N26:P26"/>
    <mergeCell ref="B27:D27"/>
    <mergeCell ref="E27:G27"/>
    <mergeCell ref="H27:J27"/>
    <mergeCell ref="K27:M27"/>
    <mergeCell ref="N27:P27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31:D31"/>
    <mergeCell ref="E31:G31"/>
    <mergeCell ref="H31:J31"/>
    <mergeCell ref="K31:M31"/>
    <mergeCell ref="N31:P31"/>
    <mergeCell ref="B32:D32"/>
    <mergeCell ref="E32:G32"/>
    <mergeCell ref="H32:J32"/>
    <mergeCell ref="K32:M32"/>
    <mergeCell ref="N32:P32"/>
    <mergeCell ref="B33:D33"/>
    <mergeCell ref="E33:G33"/>
    <mergeCell ref="H33:J33"/>
    <mergeCell ref="K33:M33"/>
    <mergeCell ref="N33:P33"/>
    <mergeCell ref="B34:D34"/>
    <mergeCell ref="E34:G34"/>
    <mergeCell ref="H34:J34"/>
    <mergeCell ref="K34:M34"/>
    <mergeCell ref="N34:P34"/>
    <mergeCell ref="B35:D35"/>
    <mergeCell ref="E35:G35"/>
    <mergeCell ref="H35:J35"/>
    <mergeCell ref="K35:M35"/>
    <mergeCell ref="N35:P35"/>
    <mergeCell ref="B36:D36"/>
    <mergeCell ref="E36:G36"/>
    <mergeCell ref="H36:J36"/>
    <mergeCell ref="K36:M36"/>
    <mergeCell ref="N36:P36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B39:D39"/>
    <mergeCell ref="E39:G39"/>
    <mergeCell ref="H39:J39"/>
    <mergeCell ref="K39:M39"/>
    <mergeCell ref="N39:P39"/>
    <mergeCell ref="B40:D40"/>
    <mergeCell ref="E40:G40"/>
    <mergeCell ref="H40:J40"/>
    <mergeCell ref="K40:M40"/>
    <mergeCell ref="N40:P40"/>
    <mergeCell ref="B43:C43"/>
    <mergeCell ref="E43:F43"/>
    <mergeCell ref="H43:I43"/>
    <mergeCell ref="K43:M43"/>
    <mergeCell ref="N43:P43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N42:P42"/>
  </mergeCells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557B-F4A0-40B3-AC50-6508D487A032}">
  <sheetPr codeName="Sheet19"/>
  <dimension ref="A1:BE147"/>
  <sheetViews>
    <sheetView zoomScaleNormal="100" workbookViewId="0">
      <pane ySplit="1" topLeftCell="A2" activePane="bottomLeft" state="frozen"/>
      <selection activeCell="B19" sqref="B19:D19"/>
      <selection pane="bottomLeft" activeCell="H26" sqref="H26"/>
    </sheetView>
  </sheetViews>
  <sheetFormatPr defaultRowHeight="14.4" x14ac:dyDescent="0.3"/>
  <cols>
    <col min="1" max="1" width="12.6640625" style="6" customWidth="1"/>
    <col min="2" max="2" width="10.77734375" style="3" customWidth="1"/>
    <col min="3" max="3" width="12.77734375" style="3" customWidth="1"/>
    <col min="4" max="4" width="11.33203125" style="3" customWidth="1"/>
    <col min="5" max="5" width="7.21875" style="3" customWidth="1"/>
    <col min="6" max="6" width="10.77734375" style="8" customWidth="1"/>
    <col min="7" max="7" width="12.44140625" style="2" customWidth="1"/>
    <col min="8" max="8" width="11.33203125" style="2" customWidth="1"/>
    <col min="9" max="9" width="8.77734375" style="2" customWidth="1"/>
    <col min="10" max="10" width="10.77734375" style="2" customWidth="1"/>
    <col min="11" max="11" width="13.33203125" style="8" customWidth="1"/>
    <col min="12" max="12" width="11.33203125" style="8" customWidth="1"/>
    <col min="13" max="13" width="9.21875" style="2" customWidth="1"/>
    <col min="14" max="14" width="10.77734375" style="2" customWidth="1"/>
    <col min="15" max="15" width="12.33203125" style="2" customWidth="1"/>
    <col min="16" max="16" width="11.33203125" style="2" customWidth="1"/>
    <col min="17" max="17" width="8" style="1" customWidth="1"/>
    <col min="18" max="18" width="10.77734375" customWidth="1"/>
    <col min="19" max="19" width="13.44140625" customWidth="1"/>
    <col min="20" max="20" width="11.33203125" customWidth="1"/>
    <col min="22" max="22" width="10.77734375" customWidth="1"/>
    <col min="23" max="23" width="12.33203125" customWidth="1"/>
    <col min="24" max="24" width="11.33203125" customWidth="1"/>
    <col min="26" max="57" width="8.88671875" style="17"/>
  </cols>
  <sheetData>
    <row r="1" spans="1:57" ht="27.6" customHeight="1" thickTop="1" thickBot="1" x14ac:dyDescent="0.35">
      <c r="A1" s="250" t="s">
        <v>0</v>
      </c>
      <c r="B1" s="252" t="s">
        <v>1</v>
      </c>
      <c r="C1" s="253"/>
      <c r="D1" s="253"/>
      <c r="E1" s="254"/>
      <c r="F1" s="247" t="s">
        <v>2</v>
      </c>
      <c r="G1" s="248"/>
      <c r="H1" s="248"/>
      <c r="I1" s="249"/>
      <c r="J1" s="247" t="s">
        <v>3</v>
      </c>
      <c r="K1" s="248"/>
      <c r="L1" s="248"/>
      <c r="M1" s="53"/>
      <c r="N1" s="247" t="s">
        <v>48</v>
      </c>
      <c r="O1" s="248"/>
      <c r="P1" s="248"/>
      <c r="Q1" s="249"/>
      <c r="R1" s="247" t="s">
        <v>4</v>
      </c>
      <c r="S1" s="248"/>
      <c r="T1" s="248"/>
      <c r="U1" s="249"/>
      <c r="V1" s="247" t="s">
        <v>97</v>
      </c>
      <c r="W1" s="248"/>
      <c r="X1" s="248"/>
      <c r="Y1" s="249"/>
      <c r="Z1" s="248" t="s">
        <v>76</v>
      </c>
      <c r="AA1" s="248"/>
      <c r="AB1" s="249"/>
    </row>
    <row r="2" spans="1:57" ht="30" thickTop="1" thickBot="1" x14ac:dyDescent="0.35">
      <c r="A2" s="251"/>
      <c r="B2" s="173" t="s">
        <v>46</v>
      </c>
      <c r="C2" s="171" t="s">
        <v>47</v>
      </c>
      <c r="D2" s="171" t="s">
        <v>54</v>
      </c>
      <c r="E2" s="172" t="s">
        <v>80</v>
      </c>
      <c r="F2" s="173" t="s">
        <v>46</v>
      </c>
      <c r="G2" s="171" t="s">
        <v>47</v>
      </c>
      <c r="H2" s="171" t="s">
        <v>54</v>
      </c>
      <c r="I2" s="172" t="s">
        <v>80</v>
      </c>
      <c r="J2" s="173" t="s">
        <v>46</v>
      </c>
      <c r="K2" s="171" t="s">
        <v>47</v>
      </c>
      <c r="L2" s="171" t="s">
        <v>54</v>
      </c>
      <c r="M2" s="172" t="s">
        <v>80</v>
      </c>
      <c r="N2" s="173" t="s">
        <v>46</v>
      </c>
      <c r="O2" s="171" t="s">
        <v>47</v>
      </c>
      <c r="P2" s="171" t="s">
        <v>54</v>
      </c>
      <c r="Q2" s="172" t="s">
        <v>80</v>
      </c>
      <c r="R2" s="173" t="s">
        <v>46</v>
      </c>
      <c r="S2" s="171" t="s">
        <v>47</v>
      </c>
      <c r="T2" s="171" t="s">
        <v>54</v>
      </c>
      <c r="U2" s="172" t="s">
        <v>80</v>
      </c>
      <c r="V2" s="173" t="s">
        <v>46</v>
      </c>
      <c r="W2" s="171" t="s">
        <v>47</v>
      </c>
      <c r="X2" s="171" t="s">
        <v>54</v>
      </c>
      <c r="Y2" s="172" t="s">
        <v>80</v>
      </c>
      <c r="Z2" s="171" t="s">
        <v>77</v>
      </c>
      <c r="AA2" s="171" t="s">
        <v>78</v>
      </c>
      <c r="AB2" s="172" t="s">
        <v>81</v>
      </c>
    </row>
    <row r="3" spans="1:57" s="24" customFormat="1" ht="15" thickTop="1" x14ac:dyDescent="0.3">
      <c r="A3" s="216" t="s">
        <v>5</v>
      </c>
      <c r="B3" s="88">
        <v>0</v>
      </c>
      <c r="C3" s="88">
        <v>0</v>
      </c>
      <c r="D3" s="88">
        <v>0</v>
      </c>
      <c r="E3" s="89">
        <f t="shared" ref="E3:E41" si="0">SUM(B3:D3)</f>
        <v>0</v>
      </c>
      <c r="F3" s="88">
        <v>4</v>
      </c>
      <c r="G3" s="88">
        <v>0</v>
      </c>
      <c r="H3" s="88">
        <v>0</v>
      </c>
      <c r="I3" s="89">
        <f t="shared" ref="I3:I41" si="1">SUM(F3:H3)</f>
        <v>4</v>
      </c>
      <c r="J3" s="88">
        <v>0</v>
      </c>
      <c r="K3" s="88">
        <v>0</v>
      </c>
      <c r="L3" s="88">
        <v>0</v>
      </c>
      <c r="M3" s="89">
        <f t="shared" ref="M3:M41" si="2">SUM(J3:L3)</f>
        <v>0</v>
      </c>
      <c r="N3" s="88">
        <v>0</v>
      </c>
      <c r="O3" s="88">
        <v>0</v>
      </c>
      <c r="P3" s="88">
        <v>0</v>
      </c>
      <c r="Q3" s="89">
        <f t="shared" ref="Q3:Q41" si="3">SUM(N3:P3)</f>
        <v>0</v>
      </c>
      <c r="R3" s="90">
        <v>0</v>
      </c>
      <c r="S3" s="90">
        <v>0</v>
      </c>
      <c r="T3" s="90">
        <v>0</v>
      </c>
      <c r="U3" s="91">
        <f t="shared" ref="U3:U41" si="4">SUM(R3:T3)</f>
        <v>0</v>
      </c>
      <c r="V3" s="90">
        <v>0</v>
      </c>
      <c r="W3" s="90">
        <v>0</v>
      </c>
      <c r="X3" s="90">
        <v>0</v>
      </c>
      <c r="Y3" s="91">
        <f t="shared" ref="Y3:Y41" si="5">SUM(V3:X3)</f>
        <v>0</v>
      </c>
      <c r="Z3" s="92">
        <v>13003</v>
      </c>
      <c r="AA3" s="93">
        <v>1264</v>
      </c>
      <c r="AB3" s="94">
        <f t="shared" ref="AB3:AB41" si="6">SUM(Z3:AA3)</f>
        <v>14267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s="17" customFormat="1" x14ac:dyDescent="0.3">
      <c r="A4" s="57" t="s">
        <v>6</v>
      </c>
      <c r="B4" s="95">
        <v>7</v>
      </c>
      <c r="C4" s="95">
        <v>0</v>
      </c>
      <c r="D4" s="95">
        <v>0</v>
      </c>
      <c r="E4" s="89">
        <f t="shared" si="0"/>
        <v>7</v>
      </c>
      <c r="F4" s="95">
        <v>0</v>
      </c>
      <c r="G4" s="95">
        <v>0</v>
      </c>
      <c r="H4" s="95">
        <v>0</v>
      </c>
      <c r="I4" s="89">
        <f t="shared" si="1"/>
        <v>0</v>
      </c>
      <c r="J4" s="95">
        <v>2</v>
      </c>
      <c r="K4" s="95">
        <v>0</v>
      </c>
      <c r="L4" s="95">
        <v>0</v>
      </c>
      <c r="M4" s="89">
        <f t="shared" si="2"/>
        <v>2</v>
      </c>
      <c r="N4" s="95">
        <v>4</v>
      </c>
      <c r="O4" s="95">
        <v>0</v>
      </c>
      <c r="P4" s="95">
        <v>0</v>
      </c>
      <c r="Q4" s="89">
        <f t="shared" si="3"/>
        <v>4</v>
      </c>
      <c r="R4" s="96">
        <v>0</v>
      </c>
      <c r="S4" s="96">
        <v>0</v>
      </c>
      <c r="T4" s="96">
        <v>0</v>
      </c>
      <c r="U4" s="91">
        <f t="shared" si="4"/>
        <v>0</v>
      </c>
      <c r="V4" s="96">
        <v>1</v>
      </c>
      <c r="W4" s="96">
        <v>0</v>
      </c>
      <c r="X4" s="96">
        <v>0</v>
      </c>
      <c r="Y4" s="91">
        <f t="shared" si="5"/>
        <v>1</v>
      </c>
      <c r="Z4" s="97">
        <v>12256</v>
      </c>
      <c r="AA4" s="98">
        <v>566</v>
      </c>
      <c r="AB4" s="99">
        <f t="shared" si="6"/>
        <v>12822</v>
      </c>
    </row>
    <row r="5" spans="1:57" s="23" customFormat="1" x14ac:dyDescent="0.3">
      <c r="A5" s="58" t="s">
        <v>7</v>
      </c>
      <c r="B5" s="88">
        <v>4</v>
      </c>
      <c r="C5" s="88">
        <v>28</v>
      </c>
      <c r="D5" s="88">
        <v>0</v>
      </c>
      <c r="E5" s="89">
        <f t="shared" si="0"/>
        <v>32</v>
      </c>
      <c r="F5" s="88">
        <v>0</v>
      </c>
      <c r="G5" s="88">
        <v>0</v>
      </c>
      <c r="H5" s="88">
        <v>0</v>
      </c>
      <c r="I5" s="89">
        <f t="shared" si="1"/>
        <v>0</v>
      </c>
      <c r="J5" s="88">
        <v>4</v>
      </c>
      <c r="K5" s="88">
        <v>28</v>
      </c>
      <c r="L5" s="88">
        <v>0</v>
      </c>
      <c r="M5" s="89">
        <f t="shared" si="2"/>
        <v>32</v>
      </c>
      <c r="N5" s="88">
        <v>0</v>
      </c>
      <c r="O5" s="88">
        <v>2</v>
      </c>
      <c r="P5" s="88">
        <v>0</v>
      </c>
      <c r="Q5" s="89">
        <f t="shared" si="3"/>
        <v>2</v>
      </c>
      <c r="R5" s="90">
        <v>1</v>
      </c>
      <c r="S5" s="90">
        <v>15</v>
      </c>
      <c r="T5" s="90">
        <v>0</v>
      </c>
      <c r="U5" s="91">
        <f t="shared" si="4"/>
        <v>16</v>
      </c>
      <c r="V5" s="90">
        <v>17</v>
      </c>
      <c r="W5" s="90">
        <v>16</v>
      </c>
      <c r="X5" s="90">
        <v>0</v>
      </c>
      <c r="Y5" s="91">
        <f t="shared" si="5"/>
        <v>33</v>
      </c>
      <c r="Z5" s="92">
        <v>69903</v>
      </c>
      <c r="AA5" s="93">
        <v>4860</v>
      </c>
      <c r="AB5" s="94">
        <f t="shared" si="6"/>
        <v>74763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s="17" customFormat="1" x14ac:dyDescent="0.3">
      <c r="A6" s="57" t="s">
        <v>8</v>
      </c>
      <c r="B6" s="95">
        <v>94</v>
      </c>
      <c r="C6" s="95">
        <v>4</v>
      </c>
      <c r="D6" s="95">
        <v>0</v>
      </c>
      <c r="E6" s="89">
        <f t="shared" si="0"/>
        <v>98</v>
      </c>
      <c r="F6" s="95">
        <v>0</v>
      </c>
      <c r="G6" s="95">
        <v>0</v>
      </c>
      <c r="H6" s="95">
        <v>0</v>
      </c>
      <c r="I6" s="89">
        <f t="shared" si="1"/>
        <v>0</v>
      </c>
      <c r="J6" s="95">
        <v>58</v>
      </c>
      <c r="K6" s="95">
        <v>4</v>
      </c>
      <c r="L6" s="95">
        <v>0</v>
      </c>
      <c r="M6" s="89">
        <f t="shared" si="2"/>
        <v>62</v>
      </c>
      <c r="N6" s="95">
        <v>15</v>
      </c>
      <c r="O6" s="95">
        <v>1</v>
      </c>
      <c r="P6" s="95">
        <v>0</v>
      </c>
      <c r="Q6" s="89">
        <f t="shared" si="3"/>
        <v>16</v>
      </c>
      <c r="R6" s="96">
        <v>2</v>
      </c>
      <c r="S6" s="96">
        <v>2</v>
      </c>
      <c r="T6" s="96">
        <v>0</v>
      </c>
      <c r="U6" s="91">
        <f t="shared" si="4"/>
        <v>4</v>
      </c>
      <c r="V6" s="96">
        <v>63</v>
      </c>
      <c r="W6" s="96">
        <v>5</v>
      </c>
      <c r="X6" s="96">
        <v>0</v>
      </c>
      <c r="Y6" s="91">
        <f t="shared" si="5"/>
        <v>68</v>
      </c>
      <c r="Z6" s="97">
        <v>44659</v>
      </c>
      <c r="AA6" s="98">
        <v>1681</v>
      </c>
      <c r="AB6" s="99">
        <f t="shared" si="6"/>
        <v>46340</v>
      </c>
    </row>
    <row r="7" spans="1:57" s="24" customFormat="1" x14ac:dyDescent="0.3">
      <c r="A7" s="58" t="s">
        <v>9</v>
      </c>
      <c r="B7" s="88">
        <v>15</v>
      </c>
      <c r="C7" s="88">
        <v>8</v>
      </c>
      <c r="D7" s="88">
        <v>0</v>
      </c>
      <c r="E7" s="89">
        <f t="shared" si="0"/>
        <v>23</v>
      </c>
      <c r="F7" s="88">
        <v>0</v>
      </c>
      <c r="G7" s="88">
        <v>0</v>
      </c>
      <c r="H7" s="88">
        <v>0</v>
      </c>
      <c r="I7" s="89">
        <f t="shared" si="1"/>
        <v>0</v>
      </c>
      <c r="J7" s="88">
        <v>9</v>
      </c>
      <c r="K7" s="88">
        <v>4</v>
      </c>
      <c r="L7" s="88">
        <v>0</v>
      </c>
      <c r="M7" s="89">
        <f t="shared" si="2"/>
        <v>13</v>
      </c>
      <c r="N7" s="88">
        <v>17</v>
      </c>
      <c r="O7" s="88">
        <v>1</v>
      </c>
      <c r="P7" s="88">
        <v>0</v>
      </c>
      <c r="Q7" s="89">
        <f t="shared" si="3"/>
        <v>18</v>
      </c>
      <c r="R7" s="90">
        <v>4</v>
      </c>
      <c r="S7" s="90">
        <v>2</v>
      </c>
      <c r="T7" s="90">
        <v>0</v>
      </c>
      <c r="U7" s="91">
        <f t="shared" si="4"/>
        <v>6</v>
      </c>
      <c r="V7" s="90">
        <v>47</v>
      </c>
      <c r="W7" s="90">
        <v>4</v>
      </c>
      <c r="X7" s="90">
        <v>0</v>
      </c>
      <c r="Y7" s="91">
        <f t="shared" si="5"/>
        <v>51</v>
      </c>
      <c r="Z7" s="92">
        <v>47456</v>
      </c>
      <c r="AA7" s="93">
        <v>2083</v>
      </c>
      <c r="AB7" s="94">
        <f t="shared" si="6"/>
        <v>49539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s="17" customFormat="1" x14ac:dyDescent="0.3">
      <c r="A8" s="57" t="s">
        <v>10</v>
      </c>
      <c r="B8" s="95">
        <v>480</v>
      </c>
      <c r="C8" s="95">
        <v>44</v>
      </c>
      <c r="D8" s="95">
        <v>2</v>
      </c>
      <c r="E8" s="89">
        <f t="shared" si="0"/>
        <v>526</v>
      </c>
      <c r="F8" s="95">
        <v>0</v>
      </c>
      <c r="G8" s="95">
        <v>0</v>
      </c>
      <c r="H8" s="95">
        <v>0</v>
      </c>
      <c r="I8" s="89">
        <f t="shared" si="1"/>
        <v>0</v>
      </c>
      <c r="J8" s="95">
        <v>242</v>
      </c>
      <c r="K8" s="95">
        <v>23</v>
      </c>
      <c r="L8" s="95">
        <v>1</v>
      </c>
      <c r="M8" s="89">
        <f t="shared" si="2"/>
        <v>266</v>
      </c>
      <c r="N8" s="95">
        <v>17</v>
      </c>
      <c r="O8" s="95">
        <v>2</v>
      </c>
      <c r="P8" s="95"/>
      <c r="Q8" s="89">
        <f t="shared" si="3"/>
        <v>19</v>
      </c>
      <c r="R8" s="96">
        <v>74</v>
      </c>
      <c r="S8" s="96">
        <v>21</v>
      </c>
      <c r="T8" s="96">
        <v>0</v>
      </c>
      <c r="U8" s="91">
        <f t="shared" si="4"/>
        <v>95</v>
      </c>
      <c r="V8" s="96">
        <v>206</v>
      </c>
      <c r="W8" s="96">
        <v>53</v>
      </c>
      <c r="X8" s="96">
        <v>2</v>
      </c>
      <c r="Y8" s="91">
        <f t="shared" si="5"/>
        <v>261</v>
      </c>
      <c r="Z8" s="97">
        <v>179092</v>
      </c>
      <c r="AA8" s="98">
        <v>9870</v>
      </c>
      <c r="AB8" s="99">
        <f t="shared" si="6"/>
        <v>188962</v>
      </c>
    </row>
    <row r="9" spans="1:57" s="24" customFormat="1" x14ac:dyDescent="0.3">
      <c r="A9" s="58" t="s">
        <v>11</v>
      </c>
      <c r="B9" s="88">
        <v>0</v>
      </c>
      <c r="C9" s="88">
        <v>0</v>
      </c>
      <c r="D9" s="88">
        <v>0</v>
      </c>
      <c r="E9" s="89">
        <f t="shared" si="0"/>
        <v>0</v>
      </c>
      <c r="F9" s="88">
        <v>0</v>
      </c>
      <c r="G9" s="88">
        <v>0</v>
      </c>
      <c r="H9" s="88">
        <v>0</v>
      </c>
      <c r="I9" s="89">
        <f t="shared" si="1"/>
        <v>0</v>
      </c>
      <c r="J9" s="88">
        <v>0</v>
      </c>
      <c r="K9" s="88">
        <v>0</v>
      </c>
      <c r="L9" s="88">
        <v>0</v>
      </c>
      <c r="M9" s="89">
        <f t="shared" si="2"/>
        <v>0</v>
      </c>
      <c r="N9" s="88">
        <v>0</v>
      </c>
      <c r="O9" s="88">
        <v>0</v>
      </c>
      <c r="P9" s="88">
        <v>0</v>
      </c>
      <c r="Q9" s="89">
        <f>SUM(N9:P9)</f>
        <v>0</v>
      </c>
      <c r="R9" s="90">
        <v>0</v>
      </c>
      <c r="S9" s="90">
        <v>0</v>
      </c>
      <c r="T9" s="90">
        <v>0</v>
      </c>
      <c r="U9" s="91">
        <f t="shared" si="4"/>
        <v>0</v>
      </c>
      <c r="V9" s="90">
        <v>0</v>
      </c>
      <c r="W9" s="90">
        <v>0</v>
      </c>
      <c r="X9" s="90">
        <v>0</v>
      </c>
      <c r="Y9" s="91">
        <f t="shared" si="5"/>
        <v>0</v>
      </c>
      <c r="Z9" s="92">
        <v>5471</v>
      </c>
      <c r="AA9" s="93">
        <v>270</v>
      </c>
      <c r="AB9" s="94">
        <f t="shared" si="6"/>
        <v>5741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s="26" customFormat="1" x14ac:dyDescent="0.3">
      <c r="A10" s="57" t="s">
        <v>12</v>
      </c>
      <c r="B10" s="95">
        <v>194</v>
      </c>
      <c r="C10" s="95">
        <v>59</v>
      </c>
      <c r="D10" s="95">
        <v>0</v>
      </c>
      <c r="E10" s="89">
        <f t="shared" si="0"/>
        <v>253</v>
      </c>
      <c r="F10" s="95">
        <v>0</v>
      </c>
      <c r="G10" s="95">
        <v>0</v>
      </c>
      <c r="H10" s="95">
        <v>0</v>
      </c>
      <c r="I10" s="89">
        <f t="shared" si="1"/>
        <v>0</v>
      </c>
      <c r="J10" s="95">
        <v>83</v>
      </c>
      <c r="K10" s="95">
        <v>18</v>
      </c>
      <c r="L10" s="95">
        <v>0</v>
      </c>
      <c r="M10" s="89">
        <f t="shared" si="2"/>
        <v>101</v>
      </c>
      <c r="N10" s="95">
        <v>14</v>
      </c>
      <c r="O10" s="95">
        <v>0</v>
      </c>
      <c r="P10" s="95">
        <v>0</v>
      </c>
      <c r="Q10" s="89">
        <f t="shared" si="3"/>
        <v>14</v>
      </c>
      <c r="R10" s="96">
        <v>1</v>
      </c>
      <c r="S10" s="96">
        <v>0</v>
      </c>
      <c r="T10" s="96">
        <v>0</v>
      </c>
      <c r="U10" s="91">
        <f t="shared" si="4"/>
        <v>1</v>
      </c>
      <c r="V10" s="96">
        <v>99</v>
      </c>
      <c r="W10" s="96">
        <v>41</v>
      </c>
      <c r="X10" s="96">
        <v>0</v>
      </c>
      <c r="Y10" s="91">
        <f t="shared" si="5"/>
        <v>140</v>
      </c>
      <c r="Z10" s="97">
        <v>52945</v>
      </c>
      <c r="AA10" s="98">
        <v>2993</v>
      </c>
      <c r="AB10" s="99">
        <f t="shared" si="6"/>
        <v>55938</v>
      </c>
    </row>
    <row r="11" spans="1:57" s="25" customFormat="1" x14ac:dyDescent="0.3">
      <c r="A11" s="58" t="s">
        <v>13</v>
      </c>
      <c r="B11" s="88">
        <v>1</v>
      </c>
      <c r="C11" s="88">
        <v>0</v>
      </c>
      <c r="D11" s="88">
        <v>0</v>
      </c>
      <c r="E11" s="89">
        <f t="shared" si="0"/>
        <v>1</v>
      </c>
      <c r="F11" s="88">
        <v>0</v>
      </c>
      <c r="G11" s="88">
        <v>0</v>
      </c>
      <c r="H11" s="88">
        <v>0</v>
      </c>
      <c r="I11" s="89">
        <f t="shared" si="1"/>
        <v>0</v>
      </c>
      <c r="J11" s="88">
        <v>0</v>
      </c>
      <c r="K11" s="88">
        <v>0</v>
      </c>
      <c r="L11" s="88">
        <v>0</v>
      </c>
      <c r="M11" s="89">
        <f t="shared" si="2"/>
        <v>0</v>
      </c>
      <c r="N11" s="88">
        <v>3</v>
      </c>
      <c r="O11" s="88">
        <v>0</v>
      </c>
      <c r="P11" s="88">
        <v>0</v>
      </c>
      <c r="Q11" s="89">
        <f t="shared" si="3"/>
        <v>3</v>
      </c>
      <c r="R11" s="90">
        <v>0</v>
      </c>
      <c r="S11" s="90">
        <v>0</v>
      </c>
      <c r="T11" s="90">
        <v>0</v>
      </c>
      <c r="U11" s="91">
        <f t="shared" si="4"/>
        <v>0</v>
      </c>
      <c r="V11" s="90">
        <v>9</v>
      </c>
      <c r="W11" s="90">
        <v>2</v>
      </c>
      <c r="X11" s="90">
        <v>0</v>
      </c>
      <c r="Y11" s="91">
        <f t="shared" si="5"/>
        <v>11</v>
      </c>
      <c r="Z11" s="92">
        <v>27169</v>
      </c>
      <c r="AA11" s="93">
        <v>1176</v>
      </c>
      <c r="AB11" s="94">
        <f t="shared" si="6"/>
        <v>28345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26" customFormat="1" x14ac:dyDescent="0.3">
      <c r="A12" s="57" t="s">
        <v>14</v>
      </c>
      <c r="B12" s="95">
        <v>8</v>
      </c>
      <c r="C12" s="95">
        <v>0</v>
      </c>
      <c r="D12" s="95">
        <v>0</v>
      </c>
      <c r="E12" s="89">
        <f t="shared" si="0"/>
        <v>8</v>
      </c>
      <c r="F12" s="95">
        <v>0</v>
      </c>
      <c r="G12" s="95">
        <v>0</v>
      </c>
      <c r="H12" s="95">
        <v>0</v>
      </c>
      <c r="I12" s="89">
        <f t="shared" si="1"/>
        <v>0</v>
      </c>
      <c r="J12" s="95">
        <v>7</v>
      </c>
      <c r="K12" s="95">
        <v>0</v>
      </c>
      <c r="L12" s="95">
        <v>0</v>
      </c>
      <c r="M12" s="89">
        <f t="shared" si="2"/>
        <v>7</v>
      </c>
      <c r="N12" s="95">
        <v>0</v>
      </c>
      <c r="O12" s="95">
        <v>0</v>
      </c>
      <c r="P12" s="95">
        <v>0</v>
      </c>
      <c r="Q12" s="89">
        <f t="shared" si="3"/>
        <v>0</v>
      </c>
      <c r="R12" s="96">
        <v>0</v>
      </c>
      <c r="S12" s="96">
        <v>0</v>
      </c>
      <c r="T12" s="96">
        <v>0</v>
      </c>
      <c r="U12" s="91">
        <f t="shared" si="4"/>
        <v>0</v>
      </c>
      <c r="V12" s="96">
        <v>0</v>
      </c>
      <c r="W12" s="96">
        <v>0</v>
      </c>
      <c r="X12" s="96">
        <v>0</v>
      </c>
      <c r="Y12" s="91">
        <f t="shared" si="5"/>
        <v>0</v>
      </c>
      <c r="Z12" s="97">
        <v>8845</v>
      </c>
      <c r="AA12" s="98">
        <v>408</v>
      </c>
      <c r="AB12" s="99">
        <f t="shared" si="6"/>
        <v>9253</v>
      </c>
    </row>
    <row r="13" spans="1:57" s="24" customFormat="1" x14ac:dyDescent="0.3">
      <c r="A13" s="58" t="s">
        <v>42</v>
      </c>
      <c r="B13" s="88">
        <v>11</v>
      </c>
      <c r="C13" s="88">
        <v>25</v>
      </c>
      <c r="D13" s="88">
        <v>0</v>
      </c>
      <c r="E13" s="89">
        <f t="shared" si="0"/>
        <v>36</v>
      </c>
      <c r="F13" s="88">
        <v>0</v>
      </c>
      <c r="G13" s="88">
        <v>0</v>
      </c>
      <c r="H13" s="88">
        <v>0</v>
      </c>
      <c r="I13" s="89">
        <f t="shared" si="1"/>
        <v>0</v>
      </c>
      <c r="J13" s="88">
        <v>10</v>
      </c>
      <c r="K13" s="88">
        <v>24</v>
      </c>
      <c r="L13" s="88">
        <v>0</v>
      </c>
      <c r="M13" s="89">
        <f t="shared" si="2"/>
        <v>34</v>
      </c>
      <c r="N13" s="88">
        <v>7</v>
      </c>
      <c r="O13" s="88">
        <v>6</v>
      </c>
      <c r="P13" s="88">
        <v>0</v>
      </c>
      <c r="Q13" s="89">
        <f t="shared" si="3"/>
        <v>13</v>
      </c>
      <c r="R13" s="90">
        <v>0</v>
      </c>
      <c r="S13" s="90">
        <v>0</v>
      </c>
      <c r="T13" s="90">
        <v>0</v>
      </c>
      <c r="U13" s="91">
        <f t="shared" si="4"/>
        <v>0</v>
      </c>
      <c r="V13" s="90">
        <v>5</v>
      </c>
      <c r="W13" s="90">
        <v>3</v>
      </c>
      <c r="X13" s="90">
        <v>0</v>
      </c>
      <c r="Y13" s="91">
        <f t="shared" si="5"/>
        <v>8</v>
      </c>
      <c r="Z13" s="92">
        <v>32682</v>
      </c>
      <c r="AA13" s="93">
        <v>2712</v>
      </c>
      <c r="AB13" s="94">
        <f t="shared" si="6"/>
        <v>35394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17" customFormat="1" x14ac:dyDescent="0.3">
      <c r="A14" s="57" t="s">
        <v>15</v>
      </c>
      <c r="B14" s="95">
        <v>0</v>
      </c>
      <c r="C14" s="95">
        <v>0</v>
      </c>
      <c r="D14" s="95">
        <v>0</v>
      </c>
      <c r="E14" s="89">
        <f t="shared" si="0"/>
        <v>0</v>
      </c>
      <c r="F14" s="95">
        <v>0</v>
      </c>
      <c r="G14" s="95">
        <v>0</v>
      </c>
      <c r="H14" s="95">
        <v>0</v>
      </c>
      <c r="I14" s="89">
        <f t="shared" si="1"/>
        <v>0</v>
      </c>
      <c r="J14" s="95">
        <v>0</v>
      </c>
      <c r="K14" s="95">
        <v>0</v>
      </c>
      <c r="L14" s="95">
        <v>0</v>
      </c>
      <c r="M14" s="89">
        <f t="shared" si="2"/>
        <v>0</v>
      </c>
      <c r="N14" s="95">
        <v>0</v>
      </c>
      <c r="O14" s="95">
        <v>0</v>
      </c>
      <c r="P14" s="95">
        <v>0</v>
      </c>
      <c r="Q14" s="89">
        <f t="shared" si="3"/>
        <v>0</v>
      </c>
      <c r="R14" s="96">
        <v>0</v>
      </c>
      <c r="S14" s="96">
        <v>0</v>
      </c>
      <c r="T14" s="96">
        <v>0</v>
      </c>
      <c r="U14" s="91">
        <f t="shared" si="4"/>
        <v>0</v>
      </c>
      <c r="V14" s="96">
        <v>0</v>
      </c>
      <c r="W14" s="96">
        <v>0</v>
      </c>
      <c r="X14" s="96">
        <v>0</v>
      </c>
      <c r="Y14" s="91">
        <f t="shared" si="5"/>
        <v>0</v>
      </c>
      <c r="Z14" s="97">
        <v>3743</v>
      </c>
      <c r="AA14" s="98">
        <v>266</v>
      </c>
      <c r="AB14" s="99">
        <f t="shared" si="6"/>
        <v>4009</v>
      </c>
    </row>
    <row r="15" spans="1:57" s="25" customFormat="1" x14ac:dyDescent="0.3">
      <c r="A15" s="217" t="s">
        <v>16</v>
      </c>
      <c r="B15" s="88">
        <v>48</v>
      </c>
      <c r="C15" s="88">
        <v>26</v>
      </c>
      <c r="D15" s="88">
        <v>2</v>
      </c>
      <c r="E15" s="89">
        <f t="shared" si="0"/>
        <v>76</v>
      </c>
      <c r="F15" s="88">
        <v>0</v>
      </c>
      <c r="G15" s="88">
        <v>1</v>
      </c>
      <c r="H15" s="88">
        <v>1</v>
      </c>
      <c r="I15" s="89">
        <f t="shared" si="1"/>
        <v>2</v>
      </c>
      <c r="J15" s="88">
        <v>38</v>
      </c>
      <c r="K15" s="88">
        <v>27</v>
      </c>
      <c r="L15" s="88">
        <v>1</v>
      </c>
      <c r="M15" s="89">
        <f t="shared" si="2"/>
        <v>66</v>
      </c>
      <c r="N15" s="88">
        <v>1</v>
      </c>
      <c r="O15" s="88">
        <v>0</v>
      </c>
      <c r="P15" s="88">
        <v>0</v>
      </c>
      <c r="Q15" s="89">
        <f t="shared" si="3"/>
        <v>1</v>
      </c>
      <c r="R15" s="90">
        <v>1</v>
      </c>
      <c r="S15" s="90">
        <v>1</v>
      </c>
      <c r="T15" s="90">
        <v>0</v>
      </c>
      <c r="U15" s="91">
        <f t="shared" si="4"/>
        <v>2</v>
      </c>
      <c r="V15" s="90">
        <v>64</v>
      </c>
      <c r="W15" s="90">
        <v>15</v>
      </c>
      <c r="X15" s="90">
        <v>2</v>
      </c>
      <c r="Y15" s="91">
        <f t="shared" si="5"/>
        <v>81</v>
      </c>
      <c r="Z15" s="92">
        <v>55242</v>
      </c>
      <c r="AA15" s="93">
        <v>5139</v>
      </c>
      <c r="AB15" s="94">
        <f t="shared" si="6"/>
        <v>60381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17" customFormat="1" x14ac:dyDescent="0.3">
      <c r="A16" s="57" t="s">
        <v>17</v>
      </c>
      <c r="B16" s="95">
        <v>4</v>
      </c>
      <c r="C16" s="95">
        <v>0</v>
      </c>
      <c r="D16" s="95">
        <v>0</v>
      </c>
      <c r="E16" s="89">
        <f t="shared" si="0"/>
        <v>4</v>
      </c>
      <c r="F16" s="95">
        <v>0</v>
      </c>
      <c r="G16" s="95">
        <v>0</v>
      </c>
      <c r="H16" s="95">
        <v>0</v>
      </c>
      <c r="I16" s="89">
        <f t="shared" si="1"/>
        <v>0</v>
      </c>
      <c r="J16" s="95">
        <v>4</v>
      </c>
      <c r="K16" s="95">
        <v>0</v>
      </c>
      <c r="L16" s="95">
        <v>0</v>
      </c>
      <c r="M16" s="89">
        <f t="shared" si="2"/>
        <v>4</v>
      </c>
      <c r="N16" s="95">
        <v>0</v>
      </c>
      <c r="O16" s="95">
        <v>0</v>
      </c>
      <c r="P16" s="95">
        <v>0</v>
      </c>
      <c r="Q16" s="89">
        <f t="shared" si="3"/>
        <v>0</v>
      </c>
      <c r="R16" s="96">
        <v>1</v>
      </c>
      <c r="S16" s="96">
        <v>0</v>
      </c>
      <c r="T16" s="96">
        <v>0</v>
      </c>
      <c r="U16" s="91">
        <f t="shared" si="4"/>
        <v>1</v>
      </c>
      <c r="V16" s="96">
        <v>55</v>
      </c>
      <c r="W16" s="96">
        <v>4</v>
      </c>
      <c r="X16" s="96">
        <v>1</v>
      </c>
      <c r="Y16" s="91">
        <f t="shared" si="5"/>
        <v>60</v>
      </c>
      <c r="Z16" s="97">
        <v>57145</v>
      </c>
      <c r="AA16" s="98">
        <v>2384</v>
      </c>
      <c r="AB16" s="99">
        <f t="shared" si="6"/>
        <v>59529</v>
      </c>
    </row>
    <row r="17" spans="1:57" s="24" customFormat="1" x14ac:dyDescent="0.3">
      <c r="A17" s="58" t="s">
        <v>18</v>
      </c>
      <c r="B17" s="88">
        <v>19</v>
      </c>
      <c r="C17" s="88">
        <v>0</v>
      </c>
      <c r="D17" s="88">
        <v>0</v>
      </c>
      <c r="E17" s="89">
        <f t="shared" si="0"/>
        <v>19</v>
      </c>
      <c r="F17" s="88">
        <v>0</v>
      </c>
      <c r="G17" s="88">
        <v>0</v>
      </c>
      <c r="H17" s="88">
        <v>0</v>
      </c>
      <c r="I17" s="89">
        <f t="shared" si="1"/>
        <v>0</v>
      </c>
      <c r="J17" s="88">
        <v>14</v>
      </c>
      <c r="K17" s="88">
        <v>0</v>
      </c>
      <c r="L17" s="88">
        <v>0</v>
      </c>
      <c r="M17" s="89">
        <f t="shared" si="2"/>
        <v>14</v>
      </c>
      <c r="N17" s="88">
        <v>0</v>
      </c>
      <c r="O17" s="88">
        <v>0</v>
      </c>
      <c r="P17" s="88">
        <v>0</v>
      </c>
      <c r="Q17" s="89">
        <f t="shared" si="3"/>
        <v>0</v>
      </c>
      <c r="R17" s="90">
        <v>5</v>
      </c>
      <c r="S17" s="90">
        <v>0</v>
      </c>
      <c r="T17" s="90">
        <v>1</v>
      </c>
      <c r="U17" s="91">
        <f t="shared" si="4"/>
        <v>6</v>
      </c>
      <c r="V17" s="90">
        <v>24</v>
      </c>
      <c r="W17" s="90">
        <v>2</v>
      </c>
      <c r="X17" s="90">
        <v>0</v>
      </c>
      <c r="Y17" s="91">
        <f t="shared" si="5"/>
        <v>26</v>
      </c>
      <c r="Z17" s="92">
        <v>49201</v>
      </c>
      <c r="AA17" s="93">
        <v>2181</v>
      </c>
      <c r="AB17" s="94">
        <f t="shared" si="6"/>
        <v>51382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7" customFormat="1" x14ac:dyDescent="0.3">
      <c r="A18" s="57" t="s">
        <v>19</v>
      </c>
      <c r="B18" s="95">
        <v>26</v>
      </c>
      <c r="C18" s="95">
        <v>1</v>
      </c>
      <c r="D18" s="95">
        <v>0</v>
      </c>
      <c r="E18" s="89">
        <f t="shared" si="0"/>
        <v>27</v>
      </c>
      <c r="F18" s="95">
        <v>0</v>
      </c>
      <c r="G18" s="95">
        <v>0</v>
      </c>
      <c r="H18" s="95">
        <v>0</v>
      </c>
      <c r="I18" s="89">
        <f t="shared" si="1"/>
        <v>0</v>
      </c>
      <c r="J18" s="95">
        <v>21</v>
      </c>
      <c r="K18" s="95">
        <v>1</v>
      </c>
      <c r="L18" s="95">
        <v>0</v>
      </c>
      <c r="M18" s="89">
        <f t="shared" si="2"/>
        <v>22</v>
      </c>
      <c r="N18" s="95">
        <v>0</v>
      </c>
      <c r="O18" s="95">
        <v>0</v>
      </c>
      <c r="P18" s="95">
        <v>0</v>
      </c>
      <c r="Q18" s="89">
        <f t="shared" si="3"/>
        <v>0</v>
      </c>
      <c r="R18" s="96">
        <v>1</v>
      </c>
      <c r="S18" s="96">
        <v>0</v>
      </c>
      <c r="T18" s="96">
        <v>0</v>
      </c>
      <c r="U18" s="91">
        <f t="shared" si="4"/>
        <v>1</v>
      </c>
      <c r="V18" s="96">
        <v>8</v>
      </c>
      <c r="W18" s="96">
        <v>0</v>
      </c>
      <c r="X18" s="96">
        <v>0</v>
      </c>
      <c r="Y18" s="91">
        <f t="shared" si="5"/>
        <v>8</v>
      </c>
      <c r="Z18" s="97">
        <v>29893</v>
      </c>
      <c r="AA18" s="98">
        <v>540</v>
      </c>
      <c r="AB18" s="99">
        <f t="shared" si="6"/>
        <v>30433</v>
      </c>
    </row>
    <row r="19" spans="1:57" s="25" customFormat="1" x14ac:dyDescent="0.3">
      <c r="A19" s="78" t="s">
        <v>44</v>
      </c>
      <c r="B19" s="88">
        <v>1503</v>
      </c>
      <c r="C19" s="88">
        <v>776</v>
      </c>
      <c r="D19" s="88">
        <v>0</v>
      </c>
      <c r="E19" s="89">
        <f t="shared" si="0"/>
        <v>2279</v>
      </c>
      <c r="F19" s="88">
        <v>212</v>
      </c>
      <c r="G19" s="88">
        <v>709</v>
      </c>
      <c r="H19" s="88">
        <v>2</v>
      </c>
      <c r="I19" s="89">
        <f t="shared" si="1"/>
        <v>923</v>
      </c>
      <c r="J19" s="88">
        <v>1103</v>
      </c>
      <c r="K19" s="88">
        <v>515</v>
      </c>
      <c r="L19" s="88">
        <v>0</v>
      </c>
      <c r="M19" s="89">
        <f t="shared" si="2"/>
        <v>1618</v>
      </c>
      <c r="N19" s="88">
        <v>76</v>
      </c>
      <c r="O19" s="88">
        <v>66</v>
      </c>
      <c r="P19" s="88">
        <v>0</v>
      </c>
      <c r="Q19" s="89">
        <f t="shared" si="3"/>
        <v>142</v>
      </c>
      <c r="R19" s="90">
        <v>94</v>
      </c>
      <c r="S19" s="90">
        <v>251</v>
      </c>
      <c r="T19" s="90">
        <v>0</v>
      </c>
      <c r="U19" s="91">
        <f t="shared" si="4"/>
        <v>345</v>
      </c>
      <c r="V19" s="90">
        <v>754</v>
      </c>
      <c r="W19" s="90">
        <v>431</v>
      </c>
      <c r="X19" s="90">
        <v>1</v>
      </c>
      <c r="Y19" s="91">
        <f t="shared" si="5"/>
        <v>1186</v>
      </c>
      <c r="Z19" s="92">
        <v>699206</v>
      </c>
      <c r="AA19" s="93">
        <v>28622</v>
      </c>
      <c r="AB19" s="94">
        <f t="shared" si="6"/>
        <v>727828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17" customFormat="1" x14ac:dyDescent="0.3">
      <c r="A20" s="79" t="s">
        <v>20</v>
      </c>
      <c r="B20" s="95"/>
      <c r="C20" s="95"/>
      <c r="D20" s="95"/>
      <c r="E20" s="89">
        <f t="shared" si="0"/>
        <v>0</v>
      </c>
      <c r="F20" s="95"/>
      <c r="G20" s="95"/>
      <c r="H20" s="95"/>
      <c r="I20" s="89">
        <f t="shared" si="1"/>
        <v>0</v>
      </c>
      <c r="J20" s="95"/>
      <c r="K20" s="95"/>
      <c r="L20" s="95"/>
      <c r="M20" s="89">
        <f t="shared" si="2"/>
        <v>0</v>
      </c>
      <c r="N20" s="95"/>
      <c r="O20" s="95"/>
      <c r="P20" s="95"/>
      <c r="Q20" s="89">
        <f t="shared" si="3"/>
        <v>0</v>
      </c>
      <c r="R20" s="96"/>
      <c r="S20" s="96"/>
      <c r="T20" s="96"/>
      <c r="U20" s="91">
        <f t="shared" si="4"/>
        <v>0</v>
      </c>
      <c r="V20" s="96"/>
      <c r="W20" s="96"/>
      <c r="X20" s="96"/>
      <c r="Y20" s="91">
        <f t="shared" si="5"/>
        <v>0</v>
      </c>
      <c r="Z20" s="97">
        <v>117145</v>
      </c>
      <c r="AA20" s="98">
        <v>4554</v>
      </c>
      <c r="AB20" s="99">
        <f t="shared" si="6"/>
        <v>121699</v>
      </c>
    </row>
    <row r="21" spans="1:57" s="25" customFormat="1" x14ac:dyDescent="0.3">
      <c r="A21" s="58" t="s">
        <v>21</v>
      </c>
      <c r="B21" s="88">
        <v>35</v>
      </c>
      <c r="C21" s="88">
        <v>15</v>
      </c>
      <c r="D21" s="88">
        <v>1</v>
      </c>
      <c r="E21" s="89">
        <f t="shared" si="0"/>
        <v>51</v>
      </c>
      <c r="F21" s="88">
        <v>0</v>
      </c>
      <c r="G21" s="88">
        <v>0</v>
      </c>
      <c r="H21" s="88">
        <v>0</v>
      </c>
      <c r="I21" s="89">
        <f t="shared" si="1"/>
        <v>0</v>
      </c>
      <c r="J21" s="88">
        <v>25</v>
      </c>
      <c r="K21" s="88">
        <v>15</v>
      </c>
      <c r="L21" s="88">
        <v>1</v>
      </c>
      <c r="M21" s="89">
        <f t="shared" si="2"/>
        <v>41</v>
      </c>
      <c r="N21" s="88">
        <v>1</v>
      </c>
      <c r="O21" s="88">
        <v>0</v>
      </c>
      <c r="P21" s="88">
        <v>0</v>
      </c>
      <c r="Q21" s="89">
        <f t="shared" si="3"/>
        <v>1</v>
      </c>
      <c r="R21" s="90">
        <v>3</v>
      </c>
      <c r="S21" s="90">
        <v>3</v>
      </c>
      <c r="T21" s="90">
        <v>0</v>
      </c>
      <c r="U21" s="91">
        <f t="shared" si="4"/>
        <v>6</v>
      </c>
      <c r="V21" s="90">
        <v>5</v>
      </c>
      <c r="W21" s="90">
        <v>0</v>
      </c>
      <c r="X21" s="90">
        <v>0</v>
      </c>
      <c r="Y21" s="91">
        <f t="shared" si="5"/>
        <v>5</v>
      </c>
      <c r="Z21" s="92">
        <v>34311</v>
      </c>
      <c r="AA21" s="93">
        <v>1443</v>
      </c>
      <c r="AB21" s="94">
        <f t="shared" si="6"/>
        <v>35754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17" customFormat="1" x14ac:dyDescent="0.3">
      <c r="A22" s="57" t="s">
        <v>22</v>
      </c>
      <c r="B22" s="95">
        <v>12</v>
      </c>
      <c r="C22" s="95">
        <v>0</v>
      </c>
      <c r="D22" s="95">
        <v>2</v>
      </c>
      <c r="E22" s="89">
        <f t="shared" si="0"/>
        <v>14</v>
      </c>
      <c r="F22" s="95">
        <v>0</v>
      </c>
      <c r="G22" s="95">
        <v>0</v>
      </c>
      <c r="H22" s="95">
        <v>0</v>
      </c>
      <c r="I22" s="89">
        <f t="shared" si="1"/>
        <v>0</v>
      </c>
      <c r="J22" s="95">
        <v>12</v>
      </c>
      <c r="K22" s="95">
        <v>0</v>
      </c>
      <c r="L22" s="95">
        <v>2</v>
      </c>
      <c r="M22" s="89">
        <f t="shared" si="2"/>
        <v>14</v>
      </c>
      <c r="N22" s="95">
        <v>0</v>
      </c>
      <c r="O22" s="95">
        <v>0</v>
      </c>
      <c r="P22" s="95">
        <v>0</v>
      </c>
      <c r="Q22" s="89">
        <f t="shared" si="3"/>
        <v>0</v>
      </c>
      <c r="R22" s="96">
        <v>0</v>
      </c>
      <c r="S22" s="96">
        <v>8</v>
      </c>
      <c r="T22" s="96">
        <v>0</v>
      </c>
      <c r="U22" s="91">
        <f t="shared" si="4"/>
        <v>8</v>
      </c>
      <c r="V22" s="96">
        <v>10</v>
      </c>
      <c r="W22" s="96">
        <v>0</v>
      </c>
      <c r="X22" s="96">
        <v>11</v>
      </c>
      <c r="Y22" s="91">
        <f t="shared" si="5"/>
        <v>21</v>
      </c>
      <c r="Z22" s="97">
        <v>20060</v>
      </c>
      <c r="AA22" s="98">
        <v>1730</v>
      </c>
      <c r="AB22" s="99">
        <f t="shared" si="6"/>
        <v>21790</v>
      </c>
    </row>
    <row r="23" spans="1:57" s="25" customFormat="1" x14ac:dyDescent="0.3">
      <c r="A23" s="58" t="s">
        <v>23</v>
      </c>
      <c r="B23" s="88">
        <v>291</v>
      </c>
      <c r="C23" s="88">
        <v>34</v>
      </c>
      <c r="D23" s="88">
        <v>0</v>
      </c>
      <c r="E23" s="89">
        <f t="shared" si="0"/>
        <v>325</v>
      </c>
      <c r="F23" s="88">
        <v>0</v>
      </c>
      <c r="G23" s="88">
        <v>0</v>
      </c>
      <c r="H23" s="88">
        <v>0</v>
      </c>
      <c r="I23" s="89">
        <f t="shared" si="1"/>
        <v>0</v>
      </c>
      <c r="J23" s="88">
        <v>172</v>
      </c>
      <c r="K23" s="88">
        <v>30</v>
      </c>
      <c r="L23" s="88">
        <v>0</v>
      </c>
      <c r="M23" s="89">
        <f t="shared" si="2"/>
        <v>202</v>
      </c>
      <c r="N23" s="88">
        <v>11</v>
      </c>
      <c r="O23" s="88">
        <v>0</v>
      </c>
      <c r="P23" s="88">
        <v>0</v>
      </c>
      <c r="Q23" s="89">
        <f t="shared" si="3"/>
        <v>11</v>
      </c>
      <c r="R23" s="90">
        <v>31</v>
      </c>
      <c r="S23" s="90">
        <v>21</v>
      </c>
      <c r="T23" s="90">
        <v>0</v>
      </c>
      <c r="U23" s="91">
        <f t="shared" si="4"/>
        <v>52</v>
      </c>
      <c r="V23" s="90">
        <v>47</v>
      </c>
      <c r="W23" s="90">
        <v>2</v>
      </c>
      <c r="X23" s="90">
        <v>0</v>
      </c>
      <c r="Y23" s="91">
        <f t="shared" si="5"/>
        <v>49</v>
      </c>
      <c r="Z23" s="92">
        <v>61297</v>
      </c>
      <c r="AA23" s="93">
        <v>2943</v>
      </c>
      <c r="AB23" s="94">
        <f t="shared" si="6"/>
        <v>64240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26" customFormat="1" x14ac:dyDescent="0.3">
      <c r="A24" s="57" t="s">
        <v>24</v>
      </c>
      <c r="B24" s="95">
        <v>4</v>
      </c>
      <c r="C24" s="95">
        <v>0</v>
      </c>
      <c r="D24" s="95">
        <v>0</v>
      </c>
      <c r="E24" s="89">
        <f t="shared" si="0"/>
        <v>4</v>
      </c>
      <c r="F24" s="95">
        <v>0</v>
      </c>
      <c r="G24" s="95">
        <v>0</v>
      </c>
      <c r="H24" s="95">
        <v>0</v>
      </c>
      <c r="I24" s="89">
        <f t="shared" si="1"/>
        <v>0</v>
      </c>
      <c r="J24" s="95">
        <v>4</v>
      </c>
      <c r="K24" s="95">
        <v>0</v>
      </c>
      <c r="L24" s="95">
        <v>0</v>
      </c>
      <c r="M24" s="89">
        <f t="shared" si="2"/>
        <v>4</v>
      </c>
      <c r="N24" s="95">
        <v>0</v>
      </c>
      <c r="O24" s="95">
        <v>0</v>
      </c>
      <c r="P24" s="95">
        <v>0</v>
      </c>
      <c r="Q24" s="89">
        <f t="shared" si="3"/>
        <v>0</v>
      </c>
      <c r="R24" s="96">
        <v>4</v>
      </c>
      <c r="S24" s="96">
        <v>0</v>
      </c>
      <c r="T24" s="96">
        <v>0</v>
      </c>
      <c r="U24" s="91">
        <f t="shared" si="4"/>
        <v>4</v>
      </c>
      <c r="V24" s="96">
        <v>1</v>
      </c>
      <c r="W24" s="96">
        <v>0</v>
      </c>
      <c r="X24" s="96">
        <v>0</v>
      </c>
      <c r="Y24" s="91">
        <f t="shared" si="5"/>
        <v>1</v>
      </c>
      <c r="Z24" s="97">
        <v>17021</v>
      </c>
      <c r="AA24" s="98">
        <v>1122</v>
      </c>
      <c r="AB24" s="99">
        <f t="shared" si="6"/>
        <v>18143</v>
      </c>
    </row>
    <row r="25" spans="1:57" s="24" customFormat="1" x14ac:dyDescent="0.3">
      <c r="A25" s="58" t="s">
        <v>25</v>
      </c>
      <c r="B25" s="88">
        <v>60</v>
      </c>
      <c r="C25" s="88">
        <v>2</v>
      </c>
      <c r="D25" s="88">
        <v>0</v>
      </c>
      <c r="E25" s="89">
        <f t="shared" si="0"/>
        <v>62</v>
      </c>
      <c r="F25" s="88">
        <v>0</v>
      </c>
      <c r="G25" s="88">
        <v>0</v>
      </c>
      <c r="H25" s="88">
        <v>0</v>
      </c>
      <c r="I25" s="89">
        <f t="shared" si="1"/>
        <v>0</v>
      </c>
      <c r="J25" s="88">
        <v>53</v>
      </c>
      <c r="K25" s="88">
        <v>1</v>
      </c>
      <c r="L25" s="88">
        <v>0</v>
      </c>
      <c r="M25" s="89">
        <f t="shared" si="2"/>
        <v>54</v>
      </c>
      <c r="N25" s="88">
        <v>8</v>
      </c>
      <c r="O25" s="88">
        <v>1</v>
      </c>
      <c r="P25" s="88">
        <v>0</v>
      </c>
      <c r="Q25" s="89">
        <f t="shared" si="3"/>
        <v>9</v>
      </c>
      <c r="R25" s="90">
        <v>0</v>
      </c>
      <c r="S25" s="90">
        <v>0</v>
      </c>
      <c r="T25" s="90">
        <v>0</v>
      </c>
      <c r="U25" s="91">
        <f t="shared" si="4"/>
        <v>0</v>
      </c>
      <c r="V25" s="90">
        <v>62</v>
      </c>
      <c r="W25" s="90">
        <v>5</v>
      </c>
      <c r="X25" s="90">
        <v>0</v>
      </c>
      <c r="Y25" s="91">
        <f t="shared" si="5"/>
        <v>67</v>
      </c>
      <c r="Z25" s="92">
        <v>51840</v>
      </c>
      <c r="AA25" s="93">
        <v>1604</v>
      </c>
      <c r="AB25" s="94">
        <f t="shared" si="6"/>
        <v>53444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27" customFormat="1" x14ac:dyDescent="0.3">
      <c r="A26" s="57" t="s">
        <v>26</v>
      </c>
      <c r="B26" s="95">
        <v>27</v>
      </c>
      <c r="C26" s="95">
        <v>1</v>
      </c>
      <c r="D26" s="95">
        <v>0</v>
      </c>
      <c r="E26" s="89">
        <f t="shared" si="0"/>
        <v>28</v>
      </c>
      <c r="F26" s="95">
        <v>0</v>
      </c>
      <c r="G26" s="95">
        <v>0</v>
      </c>
      <c r="H26" s="95">
        <v>0</v>
      </c>
      <c r="I26" s="89">
        <f t="shared" si="1"/>
        <v>0</v>
      </c>
      <c r="J26" s="95">
        <v>22</v>
      </c>
      <c r="K26" s="95">
        <v>17</v>
      </c>
      <c r="L26" s="95">
        <v>5</v>
      </c>
      <c r="M26" s="89">
        <f t="shared" si="2"/>
        <v>44</v>
      </c>
      <c r="N26" s="95">
        <v>2</v>
      </c>
      <c r="O26" s="95">
        <v>0</v>
      </c>
      <c r="P26" s="95">
        <v>0</v>
      </c>
      <c r="Q26" s="89">
        <f t="shared" si="3"/>
        <v>2</v>
      </c>
      <c r="R26" s="96">
        <v>0</v>
      </c>
      <c r="S26" s="96">
        <v>0</v>
      </c>
      <c r="T26" s="96">
        <v>0</v>
      </c>
      <c r="U26" s="91">
        <f t="shared" si="4"/>
        <v>0</v>
      </c>
      <c r="V26" s="96">
        <v>9</v>
      </c>
      <c r="W26" s="96">
        <v>4</v>
      </c>
      <c r="X26" s="96">
        <v>0</v>
      </c>
      <c r="Y26" s="91">
        <f t="shared" si="5"/>
        <v>13</v>
      </c>
      <c r="Z26" s="97">
        <v>46263</v>
      </c>
      <c r="AA26" s="98">
        <v>2402</v>
      </c>
      <c r="AB26" s="99">
        <f t="shared" si="6"/>
        <v>48665</v>
      </c>
    </row>
    <row r="27" spans="1:57" s="23" customFormat="1" x14ac:dyDescent="0.3">
      <c r="A27" s="58" t="s">
        <v>51</v>
      </c>
      <c r="B27" s="88">
        <v>21</v>
      </c>
      <c r="C27" s="88">
        <v>0</v>
      </c>
      <c r="D27" s="88">
        <v>0</v>
      </c>
      <c r="E27" s="89">
        <f t="shared" si="0"/>
        <v>21</v>
      </c>
      <c r="F27" s="88">
        <v>0</v>
      </c>
      <c r="G27" s="88">
        <v>0</v>
      </c>
      <c r="H27" s="88">
        <v>0</v>
      </c>
      <c r="I27" s="89">
        <f t="shared" si="1"/>
        <v>0</v>
      </c>
      <c r="J27" s="88">
        <v>21</v>
      </c>
      <c r="K27" s="88">
        <v>0</v>
      </c>
      <c r="L27" s="88">
        <v>0</v>
      </c>
      <c r="M27" s="89">
        <f t="shared" si="2"/>
        <v>21</v>
      </c>
      <c r="N27" s="88">
        <v>2</v>
      </c>
      <c r="O27" s="88">
        <v>0</v>
      </c>
      <c r="P27" s="88">
        <v>0</v>
      </c>
      <c r="Q27" s="89">
        <f t="shared" si="3"/>
        <v>2</v>
      </c>
      <c r="R27" s="90">
        <v>1</v>
      </c>
      <c r="S27" s="90">
        <v>0</v>
      </c>
      <c r="T27" s="90">
        <v>0</v>
      </c>
      <c r="U27" s="91">
        <f t="shared" si="4"/>
        <v>1</v>
      </c>
      <c r="V27" s="90">
        <v>15</v>
      </c>
      <c r="W27" s="90">
        <v>0</v>
      </c>
      <c r="X27" s="90">
        <v>0</v>
      </c>
      <c r="Y27" s="91">
        <f t="shared" si="5"/>
        <v>15</v>
      </c>
      <c r="Z27" s="92">
        <v>32625</v>
      </c>
      <c r="AA27" s="93">
        <v>761</v>
      </c>
      <c r="AB27" s="94">
        <f t="shared" si="6"/>
        <v>33386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s="26" customFormat="1" x14ac:dyDescent="0.3">
      <c r="A28" s="57" t="s">
        <v>28</v>
      </c>
      <c r="B28" s="95">
        <v>8</v>
      </c>
      <c r="C28" s="95">
        <v>0</v>
      </c>
      <c r="D28" s="95">
        <v>0</v>
      </c>
      <c r="E28" s="89">
        <f t="shared" si="0"/>
        <v>8</v>
      </c>
      <c r="F28" s="95">
        <v>0</v>
      </c>
      <c r="G28" s="95">
        <v>0</v>
      </c>
      <c r="H28" s="95">
        <v>0</v>
      </c>
      <c r="I28" s="89">
        <f t="shared" si="1"/>
        <v>0</v>
      </c>
      <c r="J28" s="95">
        <v>8</v>
      </c>
      <c r="K28" s="95">
        <v>0</v>
      </c>
      <c r="L28" s="95">
        <v>0</v>
      </c>
      <c r="M28" s="89">
        <f t="shared" si="2"/>
        <v>8</v>
      </c>
      <c r="N28" s="95">
        <v>0</v>
      </c>
      <c r="O28" s="95">
        <v>0</v>
      </c>
      <c r="P28" s="95">
        <v>0</v>
      </c>
      <c r="Q28" s="89">
        <f t="shared" si="3"/>
        <v>0</v>
      </c>
      <c r="R28" s="96">
        <v>0</v>
      </c>
      <c r="S28" s="96">
        <v>0</v>
      </c>
      <c r="T28" s="96">
        <v>0</v>
      </c>
      <c r="U28" s="91">
        <f t="shared" si="4"/>
        <v>0</v>
      </c>
      <c r="V28" s="96">
        <v>16</v>
      </c>
      <c r="W28" s="96">
        <v>0</v>
      </c>
      <c r="X28" s="96">
        <v>0</v>
      </c>
      <c r="Y28" s="91">
        <f t="shared" si="5"/>
        <v>16</v>
      </c>
      <c r="Z28" s="97">
        <v>14872</v>
      </c>
      <c r="AA28" s="98">
        <v>647</v>
      </c>
      <c r="AB28" s="99">
        <f t="shared" si="6"/>
        <v>15519</v>
      </c>
    </row>
    <row r="29" spans="1:57" s="24" customFormat="1" x14ac:dyDescent="0.3">
      <c r="A29" s="58" t="s">
        <v>29</v>
      </c>
      <c r="B29" s="88">
        <v>485</v>
      </c>
      <c r="C29" s="88">
        <v>148</v>
      </c>
      <c r="D29" s="88">
        <v>6</v>
      </c>
      <c r="E29" s="89">
        <f t="shared" si="0"/>
        <v>639</v>
      </c>
      <c r="F29" s="88">
        <v>0</v>
      </c>
      <c r="G29" s="88">
        <v>0</v>
      </c>
      <c r="H29" s="88">
        <v>0</v>
      </c>
      <c r="I29" s="89">
        <f t="shared" si="1"/>
        <v>0</v>
      </c>
      <c r="J29" s="88">
        <v>480</v>
      </c>
      <c r="K29" s="88">
        <v>146</v>
      </c>
      <c r="L29" s="88">
        <v>6</v>
      </c>
      <c r="M29" s="89">
        <f t="shared" si="2"/>
        <v>632</v>
      </c>
      <c r="N29" s="88">
        <v>20</v>
      </c>
      <c r="O29" s="88">
        <v>5</v>
      </c>
      <c r="P29" s="88">
        <v>0</v>
      </c>
      <c r="Q29" s="89">
        <f t="shared" si="3"/>
        <v>25</v>
      </c>
      <c r="R29" s="90">
        <v>107</v>
      </c>
      <c r="S29" s="90">
        <v>75</v>
      </c>
      <c r="T29" s="90">
        <v>0</v>
      </c>
      <c r="U29" s="91">
        <f t="shared" si="4"/>
        <v>182</v>
      </c>
      <c r="V29" s="90">
        <v>250</v>
      </c>
      <c r="W29" s="90">
        <v>266</v>
      </c>
      <c r="X29" s="90">
        <v>4</v>
      </c>
      <c r="Y29" s="91">
        <f t="shared" si="5"/>
        <v>520</v>
      </c>
      <c r="Z29" s="92">
        <v>325578</v>
      </c>
      <c r="AA29" s="93">
        <v>10792</v>
      </c>
      <c r="AB29" s="94">
        <f t="shared" si="6"/>
        <v>336370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17" customFormat="1" x14ac:dyDescent="0.3">
      <c r="A30" s="57" t="s">
        <v>30</v>
      </c>
      <c r="B30" s="95">
        <v>20</v>
      </c>
      <c r="C30" s="95">
        <v>0</v>
      </c>
      <c r="D30" s="95">
        <v>0</v>
      </c>
      <c r="E30" s="89">
        <f t="shared" si="0"/>
        <v>20</v>
      </c>
      <c r="F30" s="95">
        <v>0</v>
      </c>
      <c r="G30" s="95">
        <v>0</v>
      </c>
      <c r="H30" s="95">
        <v>0</v>
      </c>
      <c r="I30" s="89">
        <f t="shared" si="1"/>
        <v>0</v>
      </c>
      <c r="J30" s="95">
        <v>19</v>
      </c>
      <c r="K30" s="95">
        <v>0</v>
      </c>
      <c r="L30" s="95">
        <v>0</v>
      </c>
      <c r="M30" s="89">
        <f t="shared" si="2"/>
        <v>19</v>
      </c>
      <c r="N30" s="95">
        <v>1</v>
      </c>
      <c r="O30" s="95">
        <v>0</v>
      </c>
      <c r="P30" s="95">
        <v>0</v>
      </c>
      <c r="Q30" s="89">
        <f t="shared" si="3"/>
        <v>1</v>
      </c>
      <c r="R30" s="96">
        <v>2</v>
      </c>
      <c r="S30" s="96">
        <v>0</v>
      </c>
      <c r="T30" s="96">
        <v>0</v>
      </c>
      <c r="U30" s="91">
        <f t="shared" si="4"/>
        <v>2</v>
      </c>
      <c r="V30" s="96">
        <v>15</v>
      </c>
      <c r="W30" s="96">
        <v>0</v>
      </c>
      <c r="X30" s="96">
        <v>1</v>
      </c>
      <c r="Y30" s="91">
        <f t="shared" si="5"/>
        <v>16</v>
      </c>
      <c r="Z30" s="97">
        <v>16991</v>
      </c>
      <c r="AA30" s="98">
        <v>1727</v>
      </c>
      <c r="AB30" s="99">
        <f t="shared" si="6"/>
        <v>18718</v>
      </c>
    </row>
    <row r="31" spans="1:57" s="23" customFormat="1" x14ac:dyDescent="0.3">
      <c r="A31" s="58" t="s">
        <v>31</v>
      </c>
      <c r="B31" s="88">
        <v>100</v>
      </c>
      <c r="C31" s="88">
        <v>9</v>
      </c>
      <c r="D31" s="88">
        <v>2</v>
      </c>
      <c r="E31" s="89">
        <f t="shared" si="0"/>
        <v>111</v>
      </c>
      <c r="F31" s="88">
        <v>0</v>
      </c>
      <c r="G31" s="88">
        <v>0</v>
      </c>
      <c r="H31" s="88">
        <v>0</v>
      </c>
      <c r="I31" s="89">
        <f t="shared" si="1"/>
        <v>0</v>
      </c>
      <c r="J31" s="88">
        <v>86</v>
      </c>
      <c r="K31" s="88">
        <v>9</v>
      </c>
      <c r="L31" s="88">
        <v>2</v>
      </c>
      <c r="M31" s="89">
        <f t="shared" si="2"/>
        <v>97</v>
      </c>
      <c r="N31" s="88">
        <v>0</v>
      </c>
      <c r="O31" s="88">
        <v>0</v>
      </c>
      <c r="P31" s="88">
        <v>0</v>
      </c>
      <c r="Q31" s="89">
        <f t="shared" si="3"/>
        <v>0</v>
      </c>
      <c r="R31" s="90">
        <v>0</v>
      </c>
      <c r="S31" s="90">
        <v>0</v>
      </c>
      <c r="T31" s="90">
        <v>0</v>
      </c>
      <c r="U31" s="91">
        <f t="shared" si="4"/>
        <v>0</v>
      </c>
      <c r="V31" s="90">
        <v>116</v>
      </c>
      <c r="W31" s="90">
        <v>60</v>
      </c>
      <c r="X31" s="90">
        <v>2</v>
      </c>
      <c r="Y31" s="91">
        <f t="shared" si="5"/>
        <v>178</v>
      </c>
      <c r="Z31" s="92">
        <v>66910</v>
      </c>
      <c r="AA31" s="93">
        <v>2341</v>
      </c>
      <c r="AB31" s="94">
        <f t="shared" si="6"/>
        <v>69251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s="27" customFormat="1" x14ac:dyDescent="0.3">
      <c r="A32" s="57" t="s">
        <v>32</v>
      </c>
      <c r="B32" s="95">
        <v>2</v>
      </c>
      <c r="C32" s="95">
        <v>0</v>
      </c>
      <c r="D32" s="95">
        <v>0</v>
      </c>
      <c r="E32" s="89">
        <f t="shared" si="0"/>
        <v>2</v>
      </c>
      <c r="F32" s="95">
        <v>0</v>
      </c>
      <c r="G32" s="95">
        <v>0</v>
      </c>
      <c r="H32" s="95">
        <v>0</v>
      </c>
      <c r="I32" s="89">
        <f t="shared" si="1"/>
        <v>0</v>
      </c>
      <c r="J32" s="95">
        <v>1</v>
      </c>
      <c r="K32" s="95">
        <v>0</v>
      </c>
      <c r="L32" s="95">
        <v>0</v>
      </c>
      <c r="M32" s="89">
        <f t="shared" si="2"/>
        <v>1</v>
      </c>
      <c r="N32" s="95">
        <v>0</v>
      </c>
      <c r="O32" s="95">
        <v>0</v>
      </c>
      <c r="P32" s="95">
        <v>0</v>
      </c>
      <c r="Q32" s="89">
        <f t="shared" si="3"/>
        <v>0</v>
      </c>
      <c r="R32" s="96">
        <v>0</v>
      </c>
      <c r="S32" s="96">
        <v>0</v>
      </c>
      <c r="T32" s="96">
        <v>0</v>
      </c>
      <c r="U32" s="91">
        <f t="shared" si="4"/>
        <v>0</v>
      </c>
      <c r="V32" s="96">
        <v>0</v>
      </c>
      <c r="W32" s="96">
        <v>0</v>
      </c>
      <c r="X32" s="96">
        <v>0</v>
      </c>
      <c r="Y32" s="91">
        <f t="shared" si="5"/>
        <v>0</v>
      </c>
      <c r="Z32" s="97">
        <v>7978</v>
      </c>
      <c r="AA32" s="98">
        <v>271</v>
      </c>
      <c r="AB32" s="99">
        <f t="shared" si="6"/>
        <v>8249</v>
      </c>
    </row>
    <row r="33" spans="1:57" s="23" customFormat="1" x14ac:dyDescent="0.3">
      <c r="A33" s="78" t="s">
        <v>33</v>
      </c>
      <c r="B33" s="88">
        <v>56</v>
      </c>
      <c r="C33" s="88">
        <v>23</v>
      </c>
      <c r="D33" s="88">
        <v>0</v>
      </c>
      <c r="E33" s="89">
        <f t="shared" si="0"/>
        <v>79</v>
      </c>
      <c r="F33" s="88">
        <v>136</v>
      </c>
      <c r="G33" s="88">
        <v>201</v>
      </c>
      <c r="H33" s="88">
        <v>1</v>
      </c>
      <c r="I33" s="89">
        <f t="shared" si="1"/>
        <v>338</v>
      </c>
      <c r="J33" s="88">
        <v>56</v>
      </c>
      <c r="K33" s="88">
        <v>22</v>
      </c>
      <c r="L33" s="88">
        <v>0</v>
      </c>
      <c r="M33" s="89">
        <f t="shared" si="2"/>
        <v>78</v>
      </c>
      <c r="N33" s="88">
        <v>9</v>
      </c>
      <c r="O33" s="88">
        <v>6</v>
      </c>
      <c r="P33" s="88">
        <v>0</v>
      </c>
      <c r="Q33" s="89">
        <f t="shared" si="3"/>
        <v>15</v>
      </c>
      <c r="R33" s="90">
        <v>1</v>
      </c>
      <c r="S33" s="90">
        <v>9</v>
      </c>
      <c r="T33" s="90">
        <v>0</v>
      </c>
      <c r="U33" s="91">
        <f t="shared" si="4"/>
        <v>10</v>
      </c>
      <c r="V33" s="90">
        <v>166</v>
      </c>
      <c r="W33" s="90">
        <v>98</v>
      </c>
      <c r="X33" s="90">
        <v>1</v>
      </c>
      <c r="Y33" s="91">
        <f t="shared" si="5"/>
        <v>265</v>
      </c>
      <c r="Z33" s="92">
        <v>304689</v>
      </c>
      <c r="AA33" s="93">
        <v>12713</v>
      </c>
      <c r="AB33" s="94">
        <f t="shared" si="6"/>
        <v>317402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s="26" customFormat="1" x14ac:dyDescent="0.3">
      <c r="A34" s="57" t="s">
        <v>34</v>
      </c>
      <c r="B34" s="95">
        <v>94</v>
      </c>
      <c r="C34" s="95">
        <v>119</v>
      </c>
      <c r="D34" s="95">
        <v>1</v>
      </c>
      <c r="E34" s="89">
        <f t="shared" si="0"/>
        <v>214</v>
      </c>
      <c r="F34" s="95">
        <v>0</v>
      </c>
      <c r="G34" s="95">
        <v>0</v>
      </c>
      <c r="H34" s="95">
        <v>0</v>
      </c>
      <c r="I34" s="89">
        <f t="shared" si="1"/>
        <v>0</v>
      </c>
      <c r="J34" s="95">
        <v>78</v>
      </c>
      <c r="K34" s="95">
        <v>103</v>
      </c>
      <c r="L34" s="95">
        <v>1</v>
      </c>
      <c r="M34" s="89">
        <f t="shared" si="2"/>
        <v>182</v>
      </c>
      <c r="N34" s="95">
        <v>12</v>
      </c>
      <c r="O34" s="95">
        <v>1</v>
      </c>
      <c r="P34" s="95">
        <v>0</v>
      </c>
      <c r="Q34" s="89">
        <f t="shared" si="3"/>
        <v>13</v>
      </c>
      <c r="R34" s="96">
        <v>0</v>
      </c>
      <c r="S34" s="96">
        <v>59</v>
      </c>
      <c r="T34" s="96">
        <v>0</v>
      </c>
      <c r="U34" s="91">
        <f t="shared" si="4"/>
        <v>59</v>
      </c>
      <c r="V34" s="96">
        <v>311</v>
      </c>
      <c r="W34" s="96">
        <v>236</v>
      </c>
      <c r="X34" s="96">
        <v>4</v>
      </c>
      <c r="Y34" s="91">
        <f t="shared" si="5"/>
        <v>551</v>
      </c>
      <c r="Z34" s="97">
        <v>217620</v>
      </c>
      <c r="AA34" s="98">
        <v>11698</v>
      </c>
      <c r="AB34" s="99">
        <f t="shared" si="6"/>
        <v>229318</v>
      </c>
    </row>
    <row r="35" spans="1:57" s="24" customFormat="1" x14ac:dyDescent="0.3">
      <c r="A35" s="58" t="s">
        <v>35</v>
      </c>
      <c r="B35" s="88">
        <v>11</v>
      </c>
      <c r="C35" s="88">
        <v>0</v>
      </c>
      <c r="D35" s="88">
        <v>3</v>
      </c>
      <c r="E35" s="89">
        <f t="shared" si="0"/>
        <v>14</v>
      </c>
      <c r="F35" s="88">
        <v>0</v>
      </c>
      <c r="G35" s="88">
        <v>0</v>
      </c>
      <c r="H35" s="88">
        <v>0</v>
      </c>
      <c r="I35" s="89">
        <f t="shared" si="1"/>
        <v>0</v>
      </c>
      <c r="J35" s="88">
        <v>8</v>
      </c>
      <c r="K35" s="88">
        <v>0</v>
      </c>
      <c r="L35" s="88">
        <v>2</v>
      </c>
      <c r="M35" s="89">
        <f t="shared" si="2"/>
        <v>10</v>
      </c>
      <c r="N35" s="88">
        <v>0</v>
      </c>
      <c r="O35" s="88">
        <v>0</v>
      </c>
      <c r="P35" s="88">
        <v>0</v>
      </c>
      <c r="Q35" s="89">
        <f t="shared" si="3"/>
        <v>0</v>
      </c>
      <c r="R35" s="90">
        <v>1</v>
      </c>
      <c r="S35" s="90">
        <v>0</v>
      </c>
      <c r="T35" s="90">
        <v>0</v>
      </c>
      <c r="U35" s="91">
        <f t="shared" si="4"/>
        <v>1</v>
      </c>
      <c r="V35" s="90">
        <v>3</v>
      </c>
      <c r="W35" s="90">
        <v>0</v>
      </c>
      <c r="X35" s="90">
        <v>1</v>
      </c>
      <c r="Y35" s="91">
        <f t="shared" si="5"/>
        <v>4</v>
      </c>
      <c r="Z35" s="92">
        <v>40322</v>
      </c>
      <c r="AA35" s="93">
        <v>1608</v>
      </c>
      <c r="AB35" s="94">
        <f t="shared" si="6"/>
        <v>41930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27" customFormat="1" x14ac:dyDescent="0.3">
      <c r="A36" s="79" t="s">
        <v>36</v>
      </c>
      <c r="B36" s="95"/>
      <c r="C36" s="95"/>
      <c r="D36" s="95"/>
      <c r="E36" s="89">
        <f t="shared" si="0"/>
        <v>0</v>
      </c>
      <c r="F36" s="95"/>
      <c r="G36" s="95"/>
      <c r="H36" s="95"/>
      <c r="I36" s="89">
        <f t="shared" si="1"/>
        <v>0</v>
      </c>
      <c r="J36" s="95"/>
      <c r="K36" s="95"/>
      <c r="L36" s="95"/>
      <c r="M36" s="89">
        <f t="shared" si="2"/>
        <v>0</v>
      </c>
      <c r="N36" s="95"/>
      <c r="O36" s="95"/>
      <c r="P36" s="95"/>
      <c r="Q36" s="89">
        <f t="shared" si="3"/>
        <v>0</v>
      </c>
      <c r="R36" s="96"/>
      <c r="S36" s="96"/>
      <c r="T36" s="96"/>
      <c r="U36" s="91">
        <f t="shared" si="4"/>
        <v>0</v>
      </c>
      <c r="V36" s="96"/>
      <c r="W36" s="96"/>
      <c r="X36" s="96"/>
      <c r="Y36" s="91">
        <f t="shared" si="5"/>
        <v>0</v>
      </c>
      <c r="Z36" s="97">
        <v>121278</v>
      </c>
      <c r="AA36" s="98">
        <v>6574</v>
      </c>
      <c r="AB36" s="99">
        <f t="shared" si="6"/>
        <v>127852</v>
      </c>
    </row>
    <row r="37" spans="1:57" s="24" customFormat="1" x14ac:dyDescent="0.3">
      <c r="A37" s="58" t="s">
        <v>37</v>
      </c>
      <c r="B37" s="88">
        <v>6</v>
      </c>
      <c r="C37" s="88">
        <v>0</v>
      </c>
      <c r="D37" s="88">
        <v>0</v>
      </c>
      <c r="E37" s="89">
        <f t="shared" si="0"/>
        <v>6</v>
      </c>
      <c r="F37" s="88">
        <v>0</v>
      </c>
      <c r="G37" s="88">
        <v>0</v>
      </c>
      <c r="H37" s="88">
        <v>0</v>
      </c>
      <c r="I37" s="89">
        <f>SUM(F37:H37)</f>
        <v>0</v>
      </c>
      <c r="J37" s="88">
        <v>0</v>
      </c>
      <c r="K37" s="88">
        <v>0</v>
      </c>
      <c r="L37" s="88">
        <v>0</v>
      </c>
      <c r="M37" s="89">
        <f t="shared" si="2"/>
        <v>0</v>
      </c>
      <c r="N37" s="88">
        <v>1</v>
      </c>
      <c r="O37" s="88">
        <v>0</v>
      </c>
      <c r="P37" s="88">
        <v>0</v>
      </c>
      <c r="Q37" s="89">
        <f t="shared" si="3"/>
        <v>1</v>
      </c>
      <c r="R37" s="90">
        <v>0</v>
      </c>
      <c r="S37" s="90">
        <v>0</v>
      </c>
      <c r="T37" s="90">
        <v>0</v>
      </c>
      <c r="U37" s="91">
        <f t="shared" si="4"/>
        <v>0</v>
      </c>
      <c r="V37" s="90">
        <v>26</v>
      </c>
      <c r="W37" s="90">
        <v>0</v>
      </c>
      <c r="X37" s="90">
        <v>0</v>
      </c>
      <c r="Y37" s="91">
        <f t="shared" si="5"/>
        <v>26</v>
      </c>
      <c r="Z37" s="92">
        <v>4152</v>
      </c>
      <c r="AA37" s="93">
        <v>308</v>
      </c>
      <c r="AB37" s="94">
        <f t="shared" si="6"/>
        <v>4460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27" customFormat="1" x14ac:dyDescent="0.3">
      <c r="A38" s="57" t="s">
        <v>38</v>
      </c>
      <c r="B38" s="95">
        <v>56</v>
      </c>
      <c r="C38" s="95">
        <v>3</v>
      </c>
      <c r="D38" s="95">
        <v>0</v>
      </c>
      <c r="E38" s="89">
        <f t="shared" si="0"/>
        <v>59</v>
      </c>
      <c r="F38" s="95">
        <v>0</v>
      </c>
      <c r="G38" s="95">
        <v>0</v>
      </c>
      <c r="H38" s="95">
        <v>0</v>
      </c>
      <c r="I38" s="89">
        <f t="shared" si="1"/>
        <v>0</v>
      </c>
      <c r="J38" s="95">
        <v>51</v>
      </c>
      <c r="K38" s="95">
        <v>2</v>
      </c>
      <c r="L38" s="95">
        <v>0</v>
      </c>
      <c r="M38" s="89">
        <f t="shared" si="2"/>
        <v>53</v>
      </c>
      <c r="N38" s="95">
        <v>0</v>
      </c>
      <c r="O38" s="95">
        <v>0</v>
      </c>
      <c r="P38" s="95">
        <v>0</v>
      </c>
      <c r="Q38" s="89">
        <f t="shared" si="3"/>
        <v>0</v>
      </c>
      <c r="R38" s="96">
        <v>1</v>
      </c>
      <c r="S38" s="96">
        <v>2</v>
      </c>
      <c r="T38" s="96">
        <v>0</v>
      </c>
      <c r="U38" s="91">
        <f t="shared" si="4"/>
        <v>3</v>
      </c>
      <c r="V38" s="96">
        <v>57</v>
      </c>
      <c r="W38" s="96">
        <v>3</v>
      </c>
      <c r="X38" s="96">
        <v>0</v>
      </c>
      <c r="Y38" s="91">
        <f t="shared" si="5"/>
        <v>60</v>
      </c>
      <c r="Z38" s="97">
        <v>28377</v>
      </c>
      <c r="AA38" s="98">
        <v>2411</v>
      </c>
      <c r="AB38" s="99">
        <f t="shared" si="6"/>
        <v>30788</v>
      </c>
    </row>
    <row r="39" spans="1:57" s="23" customFormat="1" x14ac:dyDescent="0.3">
      <c r="A39" s="58" t="s">
        <v>39</v>
      </c>
      <c r="B39" s="88">
        <v>89</v>
      </c>
      <c r="C39" s="88">
        <v>45</v>
      </c>
      <c r="D39" s="88">
        <v>2</v>
      </c>
      <c r="E39" s="89">
        <f t="shared" si="0"/>
        <v>136</v>
      </c>
      <c r="F39" s="88">
        <v>0</v>
      </c>
      <c r="G39" s="88">
        <v>0</v>
      </c>
      <c r="H39" s="88">
        <v>0</v>
      </c>
      <c r="I39" s="89">
        <f t="shared" si="1"/>
        <v>0</v>
      </c>
      <c r="J39" s="88">
        <v>39</v>
      </c>
      <c r="K39" s="88">
        <v>20</v>
      </c>
      <c r="L39" s="88">
        <v>1</v>
      </c>
      <c r="M39" s="89">
        <f t="shared" si="2"/>
        <v>60</v>
      </c>
      <c r="N39" s="88">
        <v>2</v>
      </c>
      <c r="O39" s="88">
        <v>0</v>
      </c>
      <c r="P39" s="88">
        <v>0</v>
      </c>
      <c r="Q39" s="89">
        <f t="shared" si="3"/>
        <v>2</v>
      </c>
      <c r="R39" s="90">
        <v>0</v>
      </c>
      <c r="S39" s="90">
        <v>7</v>
      </c>
      <c r="T39" s="90">
        <v>0</v>
      </c>
      <c r="U39" s="91">
        <f t="shared" si="4"/>
        <v>7</v>
      </c>
      <c r="V39" s="90">
        <v>87</v>
      </c>
      <c r="W39" s="90">
        <v>32</v>
      </c>
      <c r="X39" s="90">
        <v>1</v>
      </c>
      <c r="Y39" s="91">
        <f t="shared" si="5"/>
        <v>120</v>
      </c>
      <c r="Z39" s="92">
        <v>108923</v>
      </c>
      <c r="AA39" s="93">
        <v>5177</v>
      </c>
      <c r="AB39" s="94">
        <f t="shared" si="6"/>
        <v>114100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s="17" customFormat="1" x14ac:dyDescent="0.3">
      <c r="A40" s="215" t="s">
        <v>50</v>
      </c>
      <c r="B40" s="95"/>
      <c r="C40" s="95"/>
      <c r="D40" s="95"/>
      <c r="E40" s="89">
        <f t="shared" si="0"/>
        <v>0</v>
      </c>
      <c r="F40" s="95"/>
      <c r="G40" s="95"/>
      <c r="H40" s="95"/>
      <c r="I40" s="89">
        <f t="shared" si="1"/>
        <v>0</v>
      </c>
      <c r="J40" s="95"/>
      <c r="K40" s="95"/>
      <c r="L40" s="95"/>
      <c r="M40" s="89">
        <f t="shared" si="2"/>
        <v>0</v>
      </c>
      <c r="N40" s="95"/>
      <c r="O40" s="95"/>
      <c r="P40" s="95"/>
      <c r="Q40" s="89">
        <f t="shared" si="3"/>
        <v>0</v>
      </c>
      <c r="R40" s="96"/>
      <c r="S40" s="96"/>
      <c r="T40" s="96"/>
      <c r="U40" s="91">
        <f t="shared" si="4"/>
        <v>0</v>
      </c>
      <c r="V40" s="96"/>
      <c r="W40" s="96"/>
      <c r="X40" s="96"/>
      <c r="Y40" s="91">
        <f t="shared" si="5"/>
        <v>0</v>
      </c>
      <c r="Z40" s="97">
        <v>35099</v>
      </c>
      <c r="AA40" s="98">
        <v>1839</v>
      </c>
      <c r="AB40" s="99">
        <f t="shared" si="6"/>
        <v>36938</v>
      </c>
    </row>
    <row r="41" spans="1:57" s="24" customFormat="1" ht="15" thickBot="1" x14ac:dyDescent="0.35">
      <c r="A41" s="214" t="s">
        <v>57</v>
      </c>
      <c r="B41" s="100">
        <v>1</v>
      </c>
      <c r="C41" s="100">
        <v>0</v>
      </c>
      <c r="D41" s="100">
        <v>0</v>
      </c>
      <c r="E41" s="101">
        <f t="shared" si="0"/>
        <v>1</v>
      </c>
      <c r="F41" s="100">
        <v>0</v>
      </c>
      <c r="G41" s="100">
        <v>0</v>
      </c>
      <c r="H41" s="100">
        <v>0</v>
      </c>
      <c r="I41" s="101">
        <f t="shared" si="1"/>
        <v>0</v>
      </c>
      <c r="J41" s="100">
        <v>1</v>
      </c>
      <c r="K41" s="100">
        <v>0</v>
      </c>
      <c r="L41" s="100">
        <v>0</v>
      </c>
      <c r="M41" s="101">
        <f t="shared" si="2"/>
        <v>1</v>
      </c>
      <c r="N41" s="100">
        <v>2</v>
      </c>
      <c r="O41" s="100">
        <v>0</v>
      </c>
      <c r="P41" s="100">
        <v>0</v>
      </c>
      <c r="Q41" s="101">
        <f t="shared" si="3"/>
        <v>2</v>
      </c>
      <c r="R41" s="102">
        <v>0</v>
      </c>
      <c r="S41" s="102">
        <v>0</v>
      </c>
      <c r="T41" s="102">
        <v>0</v>
      </c>
      <c r="U41" s="103">
        <f t="shared" si="4"/>
        <v>0</v>
      </c>
      <c r="V41" s="102">
        <v>20</v>
      </c>
      <c r="W41" s="102">
        <v>35</v>
      </c>
      <c r="X41" s="102">
        <v>0</v>
      </c>
      <c r="Y41" s="103">
        <f t="shared" si="5"/>
        <v>55</v>
      </c>
      <c r="Z41" s="104">
        <v>103570</v>
      </c>
      <c r="AA41" s="105">
        <v>3806</v>
      </c>
      <c r="AB41" s="106">
        <f t="shared" si="6"/>
        <v>107376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5" thickTop="1" x14ac:dyDescent="0.3">
      <c r="A42" s="26"/>
      <c r="B42" s="179"/>
      <c r="C42" s="179"/>
      <c r="D42" s="179"/>
      <c r="E42" s="179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17"/>
      <c r="S42" s="17"/>
      <c r="T42" s="17"/>
      <c r="U42" s="17"/>
      <c r="V42" s="17"/>
      <c r="W42" s="17"/>
      <c r="X42" s="17"/>
      <c r="Y42" s="17"/>
    </row>
    <row r="43" spans="1:57" x14ac:dyDescent="0.3">
      <c r="A43" s="26"/>
      <c r="B43" s="179"/>
      <c r="C43" s="179"/>
      <c r="D43" s="179"/>
      <c r="E43" s="179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17"/>
      <c r="S43" s="17"/>
      <c r="T43" s="17"/>
      <c r="U43" s="17"/>
      <c r="V43" s="17"/>
      <c r="W43" s="17"/>
      <c r="X43" s="17"/>
      <c r="Y43" s="17"/>
    </row>
    <row r="44" spans="1:57" x14ac:dyDescent="0.3">
      <c r="A44" s="26"/>
      <c r="B44" s="179"/>
      <c r="C44" s="179"/>
      <c r="D44" s="179"/>
      <c r="E44" s="179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17"/>
      <c r="S44" s="17"/>
      <c r="T44" s="17"/>
      <c r="U44" s="17"/>
      <c r="V44" s="17"/>
      <c r="W44" s="17"/>
      <c r="X44" s="17"/>
      <c r="Y44" s="17"/>
    </row>
    <row r="45" spans="1:57" x14ac:dyDescent="0.3">
      <c r="A45" s="26"/>
      <c r="B45" s="179"/>
      <c r="C45" s="179"/>
      <c r="D45" s="179"/>
      <c r="E45" s="179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17"/>
      <c r="S45" s="17"/>
      <c r="T45" s="17"/>
      <c r="U45" s="17"/>
      <c r="V45" s="17"/>
      <c r="W45" s="17"/>
      <c r="X45" s="17"/>
      <c r="Y45" s="17"/>
    </row>
    <row r="46" spans="1:57" x14ac:dyDescent="0.3">
      <c r="A46" s="26"/>
      <c r="B46" s="179"/>
      <c r="C46" s="179"/>
      <c r="D46" s="179"/>
      <c r="E46" s="179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7"/>
      <c r="S46" s="17"/>
      <c r="T46" s="17"/>
      <c r="U46" s="17"/>
      <c r="V46" s="17"/>
      <c r="W46" s="17"/>
      <c r="X46" s="17"/>
      <c r="Y46" s="17"/>
    </row>
    <row r="47" spans="1:57" x14ac:dyDescent="0.3">
      <c r="A47" s="26"/>
      <c r="B47" s="179"/>
      <c r="C47" s="179"/>
      <c r="D47" s="179"/>
      <c r="E47" s="179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17"/>
      <c r="S47" s="17"/>
      <c r="T47" s="17"/>
      <c r="U47" s="17"/>
      <c r="V47" s="17"/>
      <c r="W47" s="17"/>
      <c r="X47" s="17"/>
      <c r="Y47" s="17"/>
    </row>
    <row r="48" spans="1:57" x14ac:dyDescent="0.3">
      <c r="A48" s="26"/>
      <c r="B48" s="179"/>
      <c r="C48" s="179"/>
      <c r="D48" s="179"/>
      <c r="E48" s="179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17"/>
      <c r="S48" s="17"/>
      <c r="T48" s="17"/>
      <c r="U48" s="17"/>
      <c r="V48" s="17"/>
      <c r="W48" s="17"/>
      <c r="X48" s="17"/>
      <c r="Y48" s="17"/>
    </row>
    <row r="49" spans="1:25" x14ac:dyDescent="0.3">
      <c r="A49" s="26"/>
      <c r="B49" s="179"/>
      <c r="C49" s="179"/>
      <c r="D49" s="179"/>
      <c r="E49" s="179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17"/>
      <c r="S49" s="17"/>
      <c r="T49" s="17"/>
      <c r="U49" s="17"/>
      <c r="V49" s="17"/>
      <c r="W49" s="17"/>
      <c r="X49" s="17"/>
      <c r="Y49" s="17"/>
    </row>
    <row r="50" spans="1:25" x14ac:dyDescent="0.3">
      <c r="A50" s="26"/>
      <c r="B50" s="179"/>
      <c r="C50" s="179"/>
      <c r="D50" s="179"/>
      <c r="E50" s="179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17"/>
      <c r="S50" s="17"/>
      <c r="T50" s="17"/>
      <c r="U50" s="17"/>
      <c r="V50" s="17"/>
      <c r="W50" s="17"/>
      <c r="X50" s="17"/>
      <c r="Y50" s="17"/>
    </row>
    <row r="51" spans="1:25" x14ac:dyDescent="0.3">
      <c r="A51" s="26"/>
      <c r="B51" s="179"/>
      <c r="C51" s="179"/>
      <c r="D51" s="179"/>
      <c r="E51" s="179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17"/>
      <c r="S51" s="17"/>
      <c r="T51" s="17"/>
      <c r="U51" s="17"/>
      <c r="V51" s="17"/>
      <c r="W51" s="17"/>
      <c r="X51" s="17"/>
      <c r="Y51" s="17"/>
    </row>
    <row r="52" spans="1:25" x14ac:dyDescent="0.3">
      <c r="A52" s="26"/>
      <c r="B52" s="179"/>
      <c r="C52" s="179"/>
      <c r="D52" s="179"/>
      <c r="E52" s="179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17"/>
      <c r="S52" s="17"/>
      <c r="T52" s="17"/>
      <c r="U52" s="17"/>
      <c r="V52" s="17"/>
      <c r="W52" s="17"/>
      <c r="X52" s="17"/>
      <c r="Y52" s="17"/>
    </row>
    <row r="53" spans="1:25" x14ac:dyDescent="0.3">
      <c r="A53" s="26"/>
      <c r="B53" s="179"/>
      <c r="C53" s="179"/>
      <c r="D53" s="179"/>
      <c r="E53" s="179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17"/>
      <c r="S53" s="17"/>
      <c r="T53" s="17"/>
      <c r="U53" s="17"/>
      <c r="V53" s="17"/>
      <c r="W53" s="17"/>
      <c r="X53" s="17"/>
      <c r="Y53" s="17"/>
    </row>
    <row r="54" spans="1:25" x14ac:dyDescent="0.3">
      <c r="A54" s="26"/>
      <c r="B54" s="179"/>
      <c r="C54" s="179"/>
      <c r="D54" s="179"/>
      <c r="E54" s="17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17"/>
      <c r="S54" s="17"/>
      <c r="T54" s="17"/>
      <c r="U54" s="17"/>
      <c r="V54" s="17"/>
      <c r="W54" s="17"/>
      <c r="X54" s="17"/>
      <c r="Y54" s="17"/>
    </row>
    <row r="55" spans="1:25" x14ac:dyDescent="0.3">
      <c r="A55" s="26"/>
      <c r="B55" s="179"/>
      <c r="C55" s="179"/>
      <c r="D55" s="179"/>
      <c r="E55" s="179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17"/>
      <c r="S55" s="17"/>
      <c r="T55" s="17"/>
      <c r="U55" s="17"/>
      <c r="V55" s="17"/>
      <c r="W55" s="17"/>
      <c r="X55" s="17"/>
      <c r="Y55" s="17"/>
    </row>
    <row r="56" spans="1:25" x14ac:dyDescent="0.3">
      <c r="A56" s="26"/>
      <c r="B56" s="179"/>
      <c r="C56" s="179"/>
      <c r="D56" s="179"/>
      <c r="E56" s="179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17"/>
      <c r="S56" s="17"/>
      <c r="T56" s="17"/>
      <c r="U56" s="17"/>
      <c r="V56" s="17"/>
      <c r="W56" s="17"/>
      <c r="X56" s="17"/>
      <c r="Y56" s="17"/>
    </row>
    <row r="57" spans="1:25" x14ac:dyDescent="0.3">
      <c r="A57" s="26"/>
      <c r="B57" s="179"/>
      <c r="C57" s="179"/>
      <c r="D57" s="179"/>
      <c r="E57" s="179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17"/>
      <c r="S57" s="17"/>
      <c r="T57" s="17"/>
      <c r="U57" s="17"/>
      <c r="V57" s="17"/>
      <c r="W57" s="17"/>
      <c r="X57" s="17"/>
      <c r="Y57" s="17"/>
    </row>
    <row r="58" spans="1:25" x14ac:dyDescent="0.3">
      <c r="A58" s="26"/>
      <c r="B58" s="179"/>
      <c r="C58" s="179"/>
      <c r="D58" s="179"/>
      <c r="E58" s="179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17"/>
      <c r="S58" s="17"/>
      <c r="T58" s="17"/>
      <c r="U58" s="17"/>
      <c r="V58" s="17"/>
      <c r="W58" s="17"/>
      <c r="X58" s="17"/>
      <c r="Y58" s="17"/>
    </row>
    <row r="59" spans="1:25" x14ac:dyDescent="0.3">
      <c r="A59" s="26"/>
      <c r="B59" s="179"/>
      <c r="C59" s="179"/>
      <c r="D59" s="179"/>
      <c r="E59" s="179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17"/>
      <c r="S59" s="17"/>
      <c r="T59" s="17"/>
      <c r="U59" s="17"/>
      <c r="V59" s="17"/>
      <c r="W59" s="17"/>
      <c r="X59" s="17"/>
      <c r="Y59" s="17"/>
    </row>
    <row r="60" spans="1:25" x14ac:dyDescent="0.3">
      <c r="A60" s="26"/>
      <c r="B60" s="179"/>
      <c r="C60" s="179"/>
      <c r="D60" s="179"/>
      <c r="E60" s="179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17"/>
      <c r="S60" s="17"/>
      <c r="T60" s="17"/>
      <c r="U60" s="17"/>
      <c r="V60" s="17"/>
      <c r="W60" s="17"/>
      <c r="X60" s="17"/>
      <c r="Y60" s="17"/>
    </row>
    <row r="61" spans="1:25" x14ac:dyDescent="0.3">
      <c r="A61" s="26"/>
      <c r="B61" s="179"/>
      <c r="C61" s="179"/>
      <c r="D61" s="179"/>
      <c r="E61" s="17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17"/>
      <c r="S61" s="17"/>
      <c r="T61" s="17"/>
      <c r="U61" s="17"/>
      <c r="V61" s="17"/>
      <c r="W61" s="17"/>
      <c r="X61" s="17"/>
      <c r="Y61" s="17"/>
    </row>
    <row r="62" spans="1:25" x14ac:dyDescent="0.3">
      <c r="A62" s="26"/>
      <c r="B62" s="179"/>
      <c r="C62" s="179"/>
      <c r="D62" s="179"/>
      <c r="E62" s="179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17"/>
      <c r="S62" s="17"/>
      <c r="T62" s="17"/>
      <c r="U62" s="17"/>
      <c r="V62" s="17"/>
      <c r="W62" s="17"/>
      <c r="X62" s="17"/>
      <c r="Y62" s="17"/>
    </row>
    <row r="63" spans="1:25" x14ac:dyDescent="0.3">
      <c r="A63" s="26"/>
      <c r="B63" s="179"/>
      <c r="C63" s="179"/>
      <c r="D63" s="179"/>
      <c r="E63" s="179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17"/>
      <c r="S63" s="17"/>
      <c r="T63" s="17"/>
      <c r="U63" s="17"/>
      <c r="V63" s="17"/>
      <c r="W63" s="17"/>
      <c r="X63" s="17"/>
      <c r="Y63" s="17"/>
    </row>
    <row r="64" spans="1:25" x14ac:dyDescent="0.3">
      <c r="A64" s="26"/>
      <c r="B64" s="179"/>
      <c r="C64" s="179"/>
      <c r="D64" s="179"/>
      <c r="E64" s="179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17"/>
      <c r="S64" s="17"/>
      <c r="T64" s="17"/>
      <c r="U64" s="17"/>
      <c r="V64" s="17"/>
      <c r="W64" s="17"/>
      <c r="X64" s="17"/>
      <c r="Y64" s="17"/>
    </row>
    <row r="65" spans="1:25" x14ac:dyDescent="0.3">
      <c r="A65" s="26"/>
      <c r="B65" s="179"/>
      <c r="C65" s="179"/>
      <c r="D65" s="179"/>
      <c r="E65" s="179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17"/>
      <c r="S65" s="17"/>
      <c r="T65" s="17"/>
      <c r="U65" s="17"/>
      <c r="V65" s="17"/>
      <c r="W65" s="17"/>
      <c r="X65" s="17"/>
      <c r="Y65" s="17"/>
    </row>
    <row r="66" spans="1:25" x14ac:dyDescent="0.3">
      <c r="A66" s="26"/>
      <c r="B66" s="179"/>
      <c r="C66" s="179"/>
      <c r="D66" s="179"/>
      <c r="E66" s="179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17"/>
      <c r="S66" s="17"/>
      <c r="T66" s="17"/>
      <c r="U66" s="17"/>
      <c r="V66" s="17"/>
      <c r="W66" s="17"/>
      <c r="X66" s="17"/>
      <c r="Y66" s="17"/>
    </row>
    <row r="67" spans="1:25" x14ac:dyDescent="0.3">
      <c r="A67" s="26"/>
      <c r="B67" s="179"/>
      <c r="C67" s="179"/>
      <c r="D67" s="179"/>
      <c r="E67" s="179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17"/>
      <c r="S67" s="17"/>
      <c r="T67" s="17"/>
      <c r="U67" s="17"/>
      <c r="V67" s="17"/>
      <c r="W67" s="17"/>
      <c r="X67" s="17"/>
      <c r="Y67" s="17"/>
    </row>
    <row r="68" spans="1:25" x14ac:dyDescent="0.3">
      <c r="A68" s="26"/>
      <c r="B68" s="179"/>
      <c r="C68" s="179"/>
      <c r="D68" s="179"/>
      <c r="E68" s="179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17"/>
      <c r="S68" s="17"/>
      <c r="T68" s="17"/>
      <c r="U68" s="17"/>
      <c r="V68" s="17"/>
      <c r="W68" s="17"/>
      <c r="X68" s="17"/>
      <c r="Y68" s="17"/>
    </row>
    <row r="69" spans="1:25" x14ac:dyDescent="0.3">
      <c r="A69" s="26"/>
      <c r="B69" s="179"/>
      <c r="C69" s="179"/>
      <c r="D69" s="179"/>
      <c r="E69" s="179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17"/>
      <c r="S69" s="17"/>
      <c r="T69" s="17"/>
      <c r="U69" s="17"/>
      <c r="V69" s="17"/>
      <c r="W69" s="17"/>
      <c r="X69" s="17"/>
      <c r="Y69" s="17"/>
    </row>
    <row r="70" spans="1:25" x14ac:dyDescent="0.3">
      <c r="A70" s="26"/>
      <c r="B70" s="179"/>
      <c r="C70" s="179"/>
      <c r="D70" s="179"/>
      <c r="E70" s="179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17"/>
      <c r="S70" s="17"/>
      <c r="T70" s="17"/>
      <c r="U70" s="17"/>
      <c r="V70" s="17"/>
      <c r="W70" s="17"/>
      <c r="X70" s="17"/>
      <c r="Y70" s="17"/>
    </row>
    <row r="71" spans="1:25" x14ac:dyDescent="0.3">
      <c r="A71" s="26"/>
      <c r="B71" s="179"/>
      <c r="C71" s="179"/>
      <c r="D71" s="179"/>
      <c r="E71" s="179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17"/>
      <c r="S71" s="17"/>
      <c r="T71" s="17"/>
      <c r="U71" s="17"/>
      <c r="V71" s="17"/>
      <c r="W71" s="17"/>
      <c r="X71" s="17"/>
      <c r="Y71" s="17"/>
    </row>
    <row r="72" spans="1:25" x14ac:dyDescent="0.3">
      <c r="A72" s="26"/>
      <c r="B72" s="179"/>
      <c r="C72" s="179"/>
      <c r="D72" s="179"/>
      <c r="E72" s="179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17"/>
      <c r="S72" s="17"/>
      <c r="T72" s="17"/>
      <c r="U72" s="17"/>
      <c r="V72" s="17"/>
      <c r="W72" s="17"/>
      <c r="X72" s="17"/>
      <c r="Y72" s="17"/>
    </row>
    <row r="73" spans="1:25" x14ac:dyDescent="0.3">
      <c r="A73" s="26"/>
      <c r="B73" s="179"/>
      <c r="C73" s="179"/>
      <c r="D73" s="179"/>
      <c r="E73" s="179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17"/>
      <c r="S73" s="17"/>
      <c r="T73" s="17"/>
      <c r="U73" s="17"/>
      <c r="V73" s="17"/>
      <c r="W73" s="17"/>
      <c r="X73" s="17"/>
      <c r="Y73" s="17"/>
    </row>
    <row r="74" spans="1:25" x14ac:dyDescent="0.3">
      <c r="A74" s="26"/>
      <c r="B74" s="179"/>
      <c r="C74" s="179"/>
      <c r="D74" s="179"/>
      <c r="E74" s="179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17"/>
      <c r="S74" s="17"/>
      <c r="T74" s="17"/>
      <c r="U74" s="17"/>
      <c r="V74" s="17"/>
      <c r="W74" s="17"/>
      <c r="X74" s="17"/>
      <c r="Y74" s="17"/>
    </row>
    <row r="75" spans="1:25" x14ac:dyDescent="0.3">
      <c r="A75" s="26"/>
      <c r="B75" s="179"/>
      <c r="C75" s="179"/>
      <c r="D75" s="179"/>
      <c r="E75" s="179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7"/>
      <c r="S75" s="17"/>
      <c r="T75" s="17"/>
      <c r="U75" s="17"/>
      <c r="V75" s="17"/>
      <c r="W75" s="17"/>
      <c r="X75" s="17"/>
      <c r="Y75" s="17"/>
    </row>
    <row r="76" spans="1:25" x14ac:dyDescent="0.3">
      <c r="A76" s="26"/>
      <c r="B76" s="179"/>
      <c r="C76" s="179"/>
      <c r="D76" s="179"/>
      <c r="E76" s="179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17"/>
      <c r="S76" s="17"/>
      <c r="T76" s="17"/>
      <c r="U76" s="17"/>
      <c r="V76" s="17"/>
      <c r="W76" s="17"/>
      <c r="X76" s="17"/>
      <c r="Y76" s="17"/>
    </row>
    <row r="77" spans="1:25" x14ac:dyDescent="0.3">
      <c r="A77" s="26"/>
      <c r="B77" s="179"/>
      <c r="C77" s="179"/>
      <c r="D77" s="179"/>
      <c r="E77" s="17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17"/>
      <c r="S77" s="17"/>
      <c r="T77" s="17"/>
      <c r="U77" s="17"/>
      <c r="V77" s="17"/>
      <c r="W77" s="17"/>
      <c r="X77" s="17"/>
      <c r="Y77" s="17"/>
    </row>
    <row r="78" spans="1:25" x14ac:dyDescent="0.3">
      <c r="A78" s="26"/>
      <c r="B78" s="179"/>
      <c r="C78" s="179"/>
      <c r="D78" s="179"/>
      <c r="E78" s="179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17"/>
      <c r="S78" s="17"/>
      <c r="T78" s="17"/>
      <c r="U78" s="17"/>
      <c r="V78" s="17"/>
      <c r="W78" s="17"/>
      <c r="X78" s="17"/>
      <c r="Y78" s="17"/>
    </row>
    <row r="79" spans="1:25" x14ac:dyDescent="0.3">
      <c r="A79" s="26"/>
      <c r="B79" s="179"/>
      <c r="C79" s="179"/>
      <c r="D79" s="179"/>
      <c r="E79" s="179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17"/>
      <c r="S79" s="17"/>
      <c r="T79" s="17"/>
      <c r="U79" s="17"/>
      <c r="V79" s="17"/>
      <c r="W79" s="17"/>
      <c r="X79" s="17"/>
      <c r="Y79" s="17"/>
    </row>
    <row r="80" spans="1:25" x14ac:dyDescent="0.3">
      <c r="A80" s="26"/>
      <c r="B80" s="179"/>
      <c r="C80" s="179"/>
      <c r="D80" s="179"/>
      <c r="E80" s="179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17"/>
      <c r="S80" s="17"/>
      <c r="T80" s="17"/>
      <c r="U80" s="17"/>
      <c r="V80" s="17"/>
      <c r="W80" s="17"/>
      <c r="X80" s="17"/>
      <c r="Y80" s="17"/>
    </row>
    <row r="81" spans="1:25" x14ac:dyDescent="0.3">
      <c r="A81" s="26"/>
      <c r="B81" s="179"/>
      <c r="C81" s="179"/>
      <c r="D81" s="179"/>
      <c r="E81" s="179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17"/>
      <c r="S81" s="17"/>
      <c r="T81" s="17"/>
      <c r="U81" s="17"/>
      <c r="V81" s="17"/>
      <c r="W81" s="17"/>
      <c r="X81" s="17"/>
      <c r="Y81" s="17"/>
    </row>
    <row r="82" spans="1:25" x14ac:dyDescent="0.3">
      <c r="A82" s="26"/>
      <c r="B82" s="179"/>
      <c r="C82" s="179"/>
      <c r="D82" s="179"/>
      <c r="E82" s="179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17"/>
      <c r="S82" s="17"/>
      <c r="T82" s="17"/>
      <c r="U82" s="17"/>
      <c r="V82" s="17"/>
      <c r="W82" s="17"/>
      <c r="X82" s="17"/>
      <c r="Y82" s="17"/>
    </row>
    <row r="83" spans="1:25" x14ac:dyDescent="0.3">
      <c r="A83" s="26"/>
      <c r="B83" s="179"/>
      <c r="C83" s="179"/>
      <c r="D83" s="179"/>
      <c r="E83" s="179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17"/>
      <c r="S83" s="17"/>
      <c r="T83" s="17"/>
      <c r="U83" s="17"/>
      <c r="V83" s="17"/>
      <c r="W83" s="17"/>
      <c r="X83" s="17"/>
      <c r="Y83" s="17"/>
    </row>
    <row r="84" spans="1:25" x14ac:dyDescent="0.3">
      <c r="A84" s="26"/>
      <c r="B84" s="179"/>
      <c r="C84" s="179"/>
      <c r="D84" s="179"/>
      <c r="E84" s="179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17"/>
      <c r="S84" s="17"/>
      <c r="T84" s="17"/>
      <c r="U84" s="17"/>
      <c r="V84" s="17"/>
      <c r="W84" s="17"/>
      <c r="X84" s="17"/>
      <c r="Y84" s="17"/>
    </row>
    <row r="85" spans="1:25" x14ac:dyDescent="0.3">
      <c r="A85" s="26"/>
      <c r="B85" s="179"/>
      <c r="C85" s="179"/>
      <c r="D85" s="179"/>
      <c r="E85" s="179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  <c r="R85" s="17"/>
      <c r="S85" s="17"/>
      <c r="T85" s="17"/>
      <c r="U85" s="17"/>
      <c r="V85" s="17"/>
      <c r="W85" s="17"/>
      <c r="X85" s="17"/>
      <c r="Y85" s="17"/>
    </row>
    <row r="86" spans="1:25" x14ac:dyDescent="0.3">
      <c r="A86" s="26"/>
      <c r="B86" s="179"/>
      <c r="C86" s="179"/>
      <c r="D86" s="179"/>
      <c r="E86" s="17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/>
      <c r="R86" s="17"/>
      <c r="S86" s="17"/>
      <c r="T86" s="17"/>
      <c r="U86" s="17"/>
      <c r="V86" s="17"/>
      <c r="W86" s="17"/>
      <c r="X86" s="17"/>
      <c r="Y86" s="17"/>
    </row>
    <row r="87" spans="1:25" x14ac:dyDescent="0.3">
      <c r="A87" s="26"/>
      <c r="B87" s="179"/>
      <c r="C87" s="179"/>
      <c r="D87" s="179"/>
      <c r="E87" s="179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17"/>
      <c r="S87" s="17"/>
      <c r="T87" s="17"/>
      <c r="U87" s="17"/>
      <c r="V87" s="17"/>
      <c r="W87" s="17"/>
      <c r="X87" s="17"/>
      <c r="Y87" s="17"/>
    </row>
    <row r="88" spans="1:25" x14ac:dyDescent="0.3">
      <c r="A88" s="26"/>
      <c r="B88" s="179"/>
      <c r="C88" s="179"/>
      <c r="D88" s="179"/>
      <c r="E88" s="179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17"/>
      <c r="S88" s="17"/>
      <c r="T88" s="17"/>
      <c r="U88" s="17"/>
      <c r="V88" s="17"/>
      <c r="W88" s="17"/>
      <c r="X88" s="17"/>
      <c r="Y88" s="17"/>
    </row>
    <row r="89" spans="1:25" x14ac:dyDescent="0.3">
      <c r="A89" s="26"/>
      <c r="B89" s="179"/>
      <c r="C89" s="179"/>
      <c r="D89" s="179"/>
      <c r="E89" s="179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17"/>
      <c r="S89" s="17"/>
      <c r="T89" s="17"/>
      <c r="U89" s="17"/>
      <c r="V89" s="17"/>
      <c r="W89" s="17"/>
      <c r="X89" s="17"/>
      <c r="Y89" s="17"/>
    </row>
    <row r="90" spans="1:25" x14ac:dyDescent="0.3">
      <c r="A90" s="26"/>
      <c r="B90" s="179"/>
      <c r="C90" s="179"/>
      <c r="D90" s="179"/>
      <c r="E90" s="17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17"/>
      <c r="S90" s="17"/>
      <c r="T90" s="17"/>
      <c r="U90" s="17"/>
      <c r="V90" s="17"/>
      <c r="W90" s="17"/>
      <c r="X90" s="17"/>
      <c r="Y90" s="17"/>
    </row>
    <row r="91" spans="1:25" x14ac:dyDescent="0.3">
      <c r="A91" s="26"/>
      <c r="B91" s="179"/>
      <c r="C91" s="179"/>
      <c r="D91" s="179"/>
      <c r="E91" s="179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17"/>
      <c r="S91" s="17"/>
      <c r="T91" s="17"/>
      <c r="U91" s="17"/>
      <c r="V91" s="17"/>
      <c r="W91" s="17"/>
      <c r="X91" s="17"/>
      <c r="Y91" s="17"/>
    </row>
    <row r="92" spans="1:25" x14ac:dyDescent="0.3">
      <c r="A92" s="26"/>
      <c r="B92" s="179"/>
      <c r="C92" s="179"/>
      <c r="D92" s="179"/>
      <c r="E92" s="17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17"/>
      <c r="S92" s="17"/>
      <c r="T92" s="17"/>
      <c r="U92" s="17"/>
      <c r="V92" s="17"/>
      <c r="W92" s="17"/>
      <c r="X92" s="17"/>
      <c r="Y92" s="17"/>
    </row>
    <row r="93" spans="1:25" x14ac:dyDescent="0.3">
      <c r="A93" s="26"/>
      <c r="B93" s="179"/>
      <c r="C93" s="179"/>
      <c r="D93" s="179"/>
      <c r="E93" s="17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17"/>
      <c r="S93" s="17"/>
      <c r="T93" s="17"/>
      <c r="U93" s="17"/>
      <c r="V93" s="17"/>
      <c r="W93" s="17"/>
      <c r="X93" s="17"/>
      <c r="Y93" s="17"/>
    </row>
    <row r="94" spans="1:25" x14ac:dyDescent="0.3">
      <c r="A94" s="26"/>
      <c r="B94" s="179"/>
      <c r="C94" s="179"/>
      <c r="D94" s="179"/>
      <c r="E94" s="17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17"/>
      <c r="S94" s="17"/>
      <c r="T94" s="17"/>
      <c r="U94" s="17"/>
      <c r="V94" s="17"/>
      <c r="W94" s="17"/>
      <c r="X94" s="17"/>
      <c r="Y94" s="17"/>
    </row>
    <row r="95" spans="1:25" x14ac:dyDescent="0.3">
      <c r="A95" s="26"/>
      <c r="B95" s="179"/>
      <c r="C95" s="179"/>
      <c r="D95" s="179"/>
      <c r="E95" s="17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17"/>
      <c r="S95" s="17"/>
      <c r="T95" s="17"/>
      <c r="U95" s="17"/>
      <c r="V95" s="17"/>
      <c r="W95" s="17"/>
      <c r="X95" s="17"/>
      <c r="Y95" s="17"/>
    </row>
    <row r="96" spans="1:25" x14ac:dyDescent="0.3">
      <c r="A96" s="26"/>
      <c r="B96" s="179"/>
      <c r="C96" s="179"/>
      <c r="D96" s="179"/>
      <c r="E96" s="17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17"/>
      <c r="S96" s="17"/>
      <c r="T96" s="17"/>
      <c r="U96" s="17"/>
      <c r="V96" s="17"/>
      <c r="W96" s="17"/>
      <c r="X96" s="17"/>
      <c r="Y96" s="17"/>
    </row>
    <row r="97" spans="1:25" x14ac:dyDescent="0.3">
      <c r="A97" s="26"/>
      <c r="B97" s="179"/>
      <c r="C97" s="179"/>
      <c r="D97" s="179"/>
      <c r="E97" s="17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17"/>
      <c r="S97" s="17"/>
      <c r="T97" s="17"/>
      <c r="U97" s="17"/>
      <c r="V97" s="17"/>
      <c r="W97" s="17"/>
      <c r="X97" s="17"/>
      <c r="Y97" s="17"/>
    </row>
    <row r="98" spans="1:25" x14ac:dyDescent="0.3">
      <c r="A98" s="26"/>
      <c r="B98" s="179"/>
      <c r="C98" s="179"/>
      <c r="D98" s="179"/>
      <c r="E98" s="17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17"/>
      <c r="S98" s="17"/>
      <c r="T98" s="17"/>
      <c r="U98" s="17"/>
      <c r="V98" s="17"/>
      <c r="W98" s="17"/>
      <c r="X98" s="17"/>
      <c r="Y98" s="17"/>
    </row>
    <row r="99" spans="1:25" x14ac:dyDescent="0.3">
      <c r="A99" s="26"/>
      <c r="B99" s="179"/>
      <c r="C99" s="179"/>
      <c r="D99" s="179"/>
      <c r="E99" s="179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17"/>
      <c r="S99" s="17"/>
      <c r="T99" s="17"/>
      <c r="U99" s="17"/>
      <c r="V99" s="17"/>
      <c r="W99" s="17"/>
      <c r="X99" s="17"/>
      <c r="Y99" s="17"/>
    </row>
    <row r="100" spans="1:25" x14ac:dyDescent="0.3">
      <c r="A100" s="26"/>
      <c r="B100" s="179"/>
      <c r="C100" s="179"/>
      <c r="D100" s="179"/>
      <c r="E100" s="179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3">
      <c r="A101" s="26"/>
      <c r="B101" s="179"/>
      <c r="C101" s="179"/>
      <c r="D101" s="179"/>
      <c r="E101" s="179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3">
      <c r="A102" s="26"/>
      <c r="B102" s="179"/>
      <c r="C102" s="179"/>
      <c r="D102" s="179"/>
      <c r="E102" s="179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3">
      <c r="A103" s="26"/>
      <c r="B103" s="179"/>
      <c r="C103" s="179"/>
      <c r="D103" s="179"/>
      <c r="E103" s="179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3">
      <c r="A104" s="26"/>
      <c r="B104" s="179"/>
      <c r="C104" s="179"/>
      <c r="D104" s="179"/>
      <c r="E104" s="179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3">
      <c r="A105" s="26"/>
      <c r="B105" s="179"/>
      <c r="C105" s="179"/>
      <c r="D105" s="179"/>
      <c r="E105" s="179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3">
      <c r="A106" s="26"/>
      <c r="B106" s="179"/>
      <c r="C106" s="179"/>
      <c r="D106" s="179"/>
      <c r="E106" s="179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3">
      <c r="A107" s="26"/>
      <c r="B107" s="179"/>
      <c r="C107" s="179"/>
      <c r="D107" s="179"/>
      <c r="E107" s="179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3">
      <c r="A108" s="26"/>
      <c r="B108" s="179"/>
      <c r="C108" s="179"/>
      <c r="D108" s="179"/>
      <c r="E108" s="179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3">
      <c r="A109" s="26"/>
      <c r="B109" s="179"/>
      <c r="C109" s="179"/>
      <c r="D109" s="179"/>
      <c r="E109" s="179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3">
      <c r="A110" s="26"/>
      <c r="B110" s="179"/>
      <c r="C110" s="179"/>
      <c r="D110" s="179"/>
      <c r="E110" s="179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3">
      <c r="A111" s="26"/>
      <c r="B111" s="179"/>
      <c r="C111" s="179"/>
      <c r="D111" s="179"/>
      <c r="E111" s="179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3">
      <c r="A112" s="26"/>
      <c r="B112" s="179"/>
      <c r="C112" s="179"/>
      <c r="D112" s="179"/>
      <c r="E112" s="179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3">
      <c r="A113" s="26"/>
      <c r="B113" s="179"/>
      <c r="C113" s="179"/>
      <c r="D113" s="179"/>
      <c r="E113" s="179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3">
      <c r="A114" s="26"/>
      <c r="B114" s="179"/>
      <c r="C114" s="179"/>
      <c r="D114" s="179"/>
      <c r="E114" s="179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3">
      <c r="A115" s="26"/>
      <c r="B115" s="179"/>
      <c r="C115" s="179"/>
      <c r="D115" s="179"/>
      <c r="E115" s="179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3">
      <c r="A116" s="26"/>
      <c r="B116" s="179"/>
      <c r="C116" s="179"/>
      <c r="D116" s="179"/>
      <c r="E116" s="179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3">
      <c r="A117" s="26"/>
      <c r="B117" s="179"/>
      <c r="C117" s="179"/>
      <c r="D117" s="179"/>
      <c r="E117" s="179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3">
      <c r="A118" s="26"/>
      <c r="B118" s="179"/>
      <c r="C118" s="179"/>
      <c r="D118" s="179"/>
      <c r="E118" s="179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3">
      <c r="A119" s="26"/>
      <c r="B119" s="179"/>
      <c r="C119" s="179"/>
      <c r="D119" s="179"/>
      <c r="E119" s="179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3">
      <c r="A120" s="26"/>
      <c r="B120" s="179"/>
      <c r="C120" s="179"/>
      <c r="D120" s="179"/>
      <c r="E120" s="179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3">
      <c r="A121" s="26"/>
      <c r="B121" s="179"/>
      <c r="C121" s="179"/>
      <c r="D121" s="179"/>
      <c r="E121" s="179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3">
      <c r="A122" s="26"/>
      <c r="B122" s="179"/>
      <c r="C122" s="179"/>
      <c r="D122" s="179"/>
      <c r="E122" s="179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3">
      <c r="A123" s="26"/>
      <c r="B123" s="179"/>
      <c r="C123" s="179"/>
      <c r="D123" s="179"/>
      <c r="E123" s="179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3">
      <c r="A124" s="26"/>
      <c r="B124" s="179"/>
      <c r="C124" s="179"/>
      <c r="D124" s="179"/>
      <c r="E124" s="179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3">
      <c r="A125" s="26"/>
      <c r="B125" s="179"/>
      <c r="C125" s="179"/>
      <c r="D125" s="179"/>
      <c r="E125" s="179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3">
      <c r="A126" s="26"/>
      <c r="B126" s="179"/>
      <c r="C126" s="179"/>
      <c r="D126" s="179"/>
      <c r="E126" s="179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3">
      <c r="A127" s="26"/>
      <c r="B127" s="179"/>
      <c r="C127" s="179"/>
      <c r="D127" s="179"/>
      <c r="E127" s="179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3">
      <c r="A128" s="26"/>
      <c r="B128" s="179"/>
      <c r="C128" s="179"/>
      <c r="D128" s="179"/>
      <c r="E128" s="179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3">
      <c r="A129" s="26"/>
      <c r="B129" s="179"/>
      <c r="C129" s="179"/>
      <c r="D129" s="179"/>
      <c r="E129" s="179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3">
      <c r="A130" s="26"/>
      <c r="B130" s="179"/>
      <c r="C130" s="179"/>
      <c r="D130" s="179"/>
      <c r="E130" s="179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3">
      <c r="A131" s="26"/>
      <c r="B131" s="179"/>
      <c r="C131" s="179"/>
      <c r="D131" s="179"/>
      <c r="E131" s="179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3">
      <c r="A132" s="26"/>
      <c r="B132" s="179"/>
      <c r="C132" s="179"/>
      <c r="D132" s="179"/>
      <c r="E132" s="179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3">
      <c r="A133" s="26"/>
      <c r="B133" s="179"/>
      <c r="C133" s="179"/>
      <c r="D133" s="179"/>
      <c r="E133" s="179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3">
      <c r="A134" s="26"/>
      <c r="B134" s="179"/>
      <c r="C134" s="179"/>
      <c r="D134" s="179"/>
      <c r="E134" s="179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3">
      <c r="A135" s="26"/>
      <c r="B135" s="179"/>
      <c r="C135" s="179"/>
      <c r="D135" s="179"/>
      <c r="E135" s="179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3">
      <c r="A136" s="26"/>
      <c r="B136" s="179"/>
      <c r="C136" s="179"/>
      <c r="D136" s="179"/>
      <c r="E136" s="179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3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3">
      <c r="A137" s="26"/>
      <c r="B137" s="179"/>
      <c r="C137" s="179"/>
      <c r="D137" s="179"/>
      <c r="E137" s="179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3">
      <c r="A138" s="26"/>
      <c r="B138" s="179"/>
      <c r="C138" s="179"/>
      <c r="D138" s="179"/>
      <c r="E138" s="179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3">
      <c r="A139" s="26"/>
      <c r="B139" s="179"/>
      <c r="C139" s="179"/>
      <c r="D139" s="179"/>
      <c r="E139" s="179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3">
      <c r="A140" s="26"/>
      <c r="B140" s="179"/>
      <c r="C140" s="179"/>
      <c r="D140" s="179"/>
      <c r="E140" s="179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3">
      <c r="A141" s="26"/>
      <c r="B141" s="179"/>
      <c r="C141" s="179"/>
      <c r="D141" s="179"/>
      <c r="E141" s="179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3">
      <c r="A142" s="26"/>
      <c r="B142" s="179"/>
      <c r="C142" s="179"/>
      <c r="D142" s="179"/>
      <c r="E142" s="179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3">
      <c r="A143" s="26"/>
      <c r="B143" s="179"/>
      <c r="C143" s="179"/>
      <c r="D143" s="179"/>
      <c r="E143" s="179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3">
      <c r="A144" s="26"/>
      <c r="B144" s="179"/>
      <c r="C144" s="179"/>
      <c r="D144" s="179"/>
      <c r="E144" s="179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3">
      <c r="A145" s="26"/>
      <c r="B145" s="179"/>
      <c r="C145" s="179"/>
      <c r="D145" s="179"/>
      <c r="E145" s="179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3">
      <c r="A146" s="26"/>
      <c r="B146" s="179"/>
      <c r="C146" s="179"/>
      <c r="D146" s="179"/>
      <c r="E146" s="179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3">
      <c r="A147" s="26"/>
      <c r="B147" s="179"/>
      <c r="C147" s="179"/>
      <c r="D147" s="179"/>
      <c r="E147" s="179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17"/>
      <c r="S147" s="17"/>
      <c r="T147" s="17"/>
      <c r="U147" s="17"/>
      <c r="V147" s="17"/>
      <c r="W147" s="17"/>
      <c r="X147" s="17"/>
      <c r="Y147" s="17"/>
    </row>
  </sheetData>
  <mergeCells count="8">
    <mergeCell ref="V1:Y1"/>
    <mergeCell ref="Z1:AB1"/>
    <mergeCell ref="A1:A2"/>
    <mergeCell ref="B1:E1"/>
    <mergeCell ref="F1:I1"/>
    <mergeCell ref="J1:L1"/>
    <mergeCell ref="N1:Q1"/>
    <mergeCell ref="R1:U1"/>
  </mergeCells>
  <printOptions gridLines="1"/>
  <pageMargins left="0.25" right="0.25" top="0.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78005-852E-414A-913E-C1168BBAE835}">
  <sheetPr codeName="Sheet16"/>
  <dimension ref="A1:DL192"/>
  <sheetViews>
    <sheetView zoomScale="110" zoomScaleNormal="110" workbookViewId="0">
      <pane ySplit="1" topLeftCell="A26" activePane="bottomLeft" state="frozen"/>
      <selection pane="bottomLeft" activeCell="E37" sqref="E37:G37"/>
    </sheetView>
  </sheetViews>
  <sheetFormatPr defaultRowHeight="14.4" outlineLevelRow="1" x14ac:dyDescent="0.3"/>
  <cols>
    <col min="1" max="1" width="11.6640625" customWidth="1"/>
    <col min="2" max="2" width="11.33203125" customWidth="1"/>
    <col min="3" max="3" width="2.88671875" style="9" customWidth="1"/>
    <col min="4" max="4" width="12.21875" style="9" hidden="1" customWidth="1"/>
    <col min="5" max="5" width="10.77734375" customWidth="1"/>
    <col min="6" max="6" width="4" style="9" customWidth="1"/>
    <col min="7" max="7" width="12.33203125" style="9" hidden="1" customWidth="1"/>
    <col min="8" max="8" width="11.6640625" customWidth="1"/>
    <col min="9" max="9" width="2.33203125" style="9" customWidth="1"/>
    <col min="10" max="10" width="13" style="9" hidden="1" customWidth="1"/>
    <col min="11" max="11" width="10.88671875" customWidth="1"/>
    <col min="12" max="12" width="0.6640625" style="9" customWidth="1"/>
    <col min="13" max="13" width="2.77734375" style="9" customWidth="1"/>
    <col min="14" max="14" width="9.21875" customWidth="1"/>
    <col min="15" max="15" width="4.21875" customWidth="1"/>
    <col min="16" max="16" width="1.77734375" style="9" customWidth="1"/>
    <col min="17" max="17" width="15.88671875" customWidth="1"/>
    <col min="18" max="18" width="13" style="17" customWidth="1"/>
    <col min="19" max="19" width="14.77734375" style="17" customWidth="1"/>
    <col min="20" max="20" width="16" style="17" customWidth="1"/>
    <col min="21" max="21" width="14.44140625" style="17" customWidth="1"/>
    <col min="22" max="112" width="8.88671875" style="17"/>
  </cols>
  <sheetData>
    <row r="1" spans="1:116" ht="60.6" customHeight="1" x14ac:dyDescent="0.3">
      <c r="A1" s="12"/>
      <c r="B1" s="239" t="s">
        <v>1</v>
      </c>
      <c r="C1" s="239"/>
      <c r="D1" s="239"/>
      <c r="E1" s="239" t="s">
        <v>2</v>
      </c>
      <c r="F1" s="239"/>
      <c r="G1" s="239"/>
      <c r="H1" s="239" t="s">
        <v>3</v>
      </c>
      <c r="I1" s="239"/>
      <c r="J1" s="239"/>
      <c r="K1" s="239" t="s">
        <v>56</v>
      </c>
      <c r="L1" s="239"/>
      <c r="M1" s="239"/>
      <c r="N1" s="240" t="s">
        <v>4</v>
      </c>
      <c r="O1" s="241"/>
      <c r="P1" s="242"/>
      <c r="Q1" s="175" t="s">
        <v>98</v>
      </c>
      <c r="R1" s="175" t="s">
        <v>79</v>
      </c>
      <c r="S1" s="175" t="s">
        <v>89</v>
      </c>
      <c r="T1" s="175" t="s">
        <v>88</v>
      </c>
      <c r="U1" s="175" t="s">
        <v>87</v>
      </c>
      <c r="DI1" s="17"/>
      <c r="DJ1" s="17"/>
      <c r="DK1" s="17"/>
      <c r="DL1" s="17"/>
    </row>
    <row r="2" spans="1:116" x14ac:dyDescent="0.3">
      <c r="A2" s="13" t="s">
        <v>43</v>
      </c>
      <c r="B2" s="243" t="s">
        <v>55</v>
      </c>
      <c r="C2" s="243"/>
      <c r="D2" s="243"/>
      <c r="E2" s="243" t="s">
        <v>55</v>
      </c>
      <c r="F2" s="243"/>
      <c r="G2" s="243"/>
      <c r="H2" s="243" t="s">
        <v>55</v>
      </c>
      <c r="I2" s="243"/>
      <c r="J2" s="243"/>
      <c r="K2" s="243" t="s">
        <v>55</v>
      </c>
      <c r="L2" s="243"/>
      <c r="M2" s="243"/>
      <c r="N2" s="244" t="s">
        <v>55</v>
      </c>
      <c r="O2" s="245"/>
      <c r="P2" s="246"/>
      <c r="Q2" s="81" t="s">
        <v>55</v>
      </c>
      <c r="R2" s="81" t="s">
        <v>84</v>
      </c>
      <c r="S2" s="35" t="s">
        <v>55</v>
      </c>
      <c r="T2" s="35" t="s">
        <v>55</v>
      </c>
      <c r="U2" s="35" t="s">
        <v>55</v>
      </c>
      <c r="DI2" s="17"/>
      <c r="DJ2" s="17"/>
      <c r="DK2" s="17"/>
      <c r="DL2" s="17"/>
    </row>
    <row r="3" spans="1:116" s="15" customFormat="1" outlineLevel="1" x14ac:dyDescent="0.3">
      <c r="A3" s="14" t="s">
        <v>5</v>
      </c>
      <c r="B3" s="226">
        <f>'2020 Responses'!E3</f>
        <v>1</v>
      </c>
      <c r="C3" s="227"/>
      <c r="D3" s="227"/>
      <c r="E3" s="226">
        <f>'2020 Responses'!I3</f>
        <v>0</v>
      </c>
      <c r="F3" s="227"/>
      <c r="G3" s="227"/>
      <c r="H3" s="226">
        <f>'2020 Responses'!M3</f>
        <v>1</v>
      </c>
      <c r="I3" s="227"/>
      <c r="J3" s="227"/>
      <c r="K3" s="226">
        <f>'2020 Responses'!Q3</f>
        <v>1</v>
      </c>
      <c r="L3" s="227"/>
      <c r="M3" s="227"/>
      <c r="N3" s="223">
        <f>'2020 Responses'!U3</f>
        <v>0</v>
      </c>
      <c r="O3" s="237"/>
      <c r="P3" s="238"/>
      <c r="Q3" s="82">
        <f>IFERROR('2020 Responses'!Y3,"")</f>
        <v>0</v>
      </c>
      <c r="R3" s="82">
        <f>'2020 Responses'!AB3</f>
        <v>14272</v>
      </c>
      <c r="S3" s="108">
        <f>IFERROR(SUM((B3-H3)/B3),"No Appeals")</f>
        <v>0</v>
      </c>
      <c r="T3" s="111">
        <f>SUM((B3+E3+K3)/R3)</f>
        <v>1.4013452914798206E-4</v>
      </c>
      <c r="U3" s="132">
        <f>IFERROR(SUM(N3/B3), "No Appeals")</f>
        <v>0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16" x14ac:dyDescent="0.3">
      <c r="A4" s="11" t="s">
        <v>6</v>
      </c>
      <c r="B4" s="232">
        <f>'2020 Responses'!E4</f>
        <v>21</v>
      </c>
      <c r="C4" s="233"/>
      <c r="D4" s="234"/>
      <c r="E4" s="232">
        <f>'2020 Responses'!I4</f>
        <v>0</v>
      </c>
      <c r="F4" s="233"/>
      <c r="G4" s="234"/>
      <c r="H4" s="235">
        <f>'2020 Responses'!M4</f>
        <v>5</v>
      </c>
      <c r="I4" s="236"/>
      <c r="J4" s="236"/>
      <c r="K4" s="232">
        <f>'2020 Responses'!Q4</f>
        <v>11</v>
      </c>
      <c r="L4" s="233"/>
      <c r="M4" s="234"/>
      <c r="N4" s="232">
        <f>'2020 Responses'!U4</f>
        <v>0</v>
      </c>
      <c r="O4" s="233"/>
      <c r="P4" s="234"/>
      <c r="Q4" s="84">
        <f>IFERROR('2020 Responses'!Y4,"")</f>
        <v>5</v>
      </c>
      <c r="R4" s="200">
        <f>'2020 Responses'!AB4</f>
        <v>12791</v>
      </c>
      <c r="S4" s="201">
        <f t="shared" ref="S4:S41" si="0">IFERROR(SUM((B4-H4)/B4),"No Appeals")</f>
        <v>0.76190476190476186</v>
      </c>
      <c r="T4" s="202">
        <f t="shared" ref="T4:T41" si="1">SUM((B4+E4+K4)/R4)</f>
        <v>2.5017590493315611E-3</v>
      </c>
      <c r="U4" s="203">
        <f t="shared" ref="U4:U41" si="2">IFERROR(SUM(N4/B4), "No Appeals")</f>
        <v>0</v>
      </c>
      <c r="DI4" s="17"/>
      <c r="DJ4" s="17"/>
      <c r="DK4" s="17"/>
      <c r="DL4" s="17"/>
    </row>
    <row r="5" spans="1:116" s="15" customFormat="1" x14ac:dyDescent="0.3">
      <c r="A5" s="14" t="s">
        <v>7</v>
      </c>
      <c r="B5" s="223">
        <f>'2020 Responses'!E5</f>
        <v>34</v>
      </c>
      <c r="C5" s="224"/>
      <c r="D5" s="225"/>
      <c r="E5" s="223">
        <f>'2020 Responses'!I5</f>
        <v>0</v>
      </c>
      <c r="F5" s="224"/>
      <c r="G5" s="225"/>
      <c r="H5" s="226">
        <f>'2020 Responses'!M5</f>
        <v>33</v>
      </c>
      <c r="I5" s="227"/>
      <c r="J5" s="227"/>
      <c r="K5" s="223">
        <f>'2020 Responses'!Q5</f>
        <v>6</v>
      </c>
      <c r="L5" s="224"/>
      <c r="M5" s="225"/>
      <c r="N5" s="223">
        <f>'2020 Responses'!U5</f>
        <v>3</v>
      </c>
      <c r="O5" s="224"/>
      <c r="P5" s="225"/>
      <c r="Q5" s="82">
        <f>IFERROR('2020 Responses'!Y5,"")</f>
        <v>48</v>
      </c>
      <c r="R5" s="82">
        <f>'2020 Responses'!AB5</f>
        <v>75265</v>
      </c>
      <c r="S5" s="108">
        <f t="shared" si="0"/>
        <v>2.9411764705882353E-2</v>
      </c>
      <c r="T5" s="111">
        <f t="shared" si="1"/>
        <v>5.3145552381585063E-4</v>
      </c>
      <c r="U5" s="132">
        <f t="shared" si="2"/>
        <v>8.8235294117647065E-2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</row>
    <row r="6" spans="1:116" x14ac:dyDescent="0.3">
      <c r="A6" s="11" t="s">
        <v>8</v>
      </c>
      <c r="B6" s="232">
        <f>'2020 Responses'!E6</f>
        <v>158</v>
      </c>
      <c r="C6" s="233"/>
      <c r="D6" s="234"/>
      <c r="E6" s="232">
        <f>'2020 Responses'!I6</f>
        <v>0</v>
      </c>
      <c r="F6" s="233"/>
      <c r="G6" s="234"/>
      <c r="H6" s="235">
        <f>'2020 Responses'!M6</f>
        <v>85</v>
      </c>
      <c r="I6" s="236"/>
      <c r="J6" s="236"/>
      <c r="K6" s="232">
        <f>'2020 Responses'!Q6</f>
        <v>8</v>
      </c>
      <c r="L6" s="233"/>
      <c r="M6" s="234"/>
      <c r="N6" s="232">
        <f>'2020 Responses'!U6</f>
        <v>248</v>
      </c>
      <c r="O6" s="233"/>
      <c r="P6" s="234"/>
      <c r="Q6" s="84">
        <f>IFERROR('2020 Responses'!Y6,"")</f>
        <v>82</v>
      </c>
      <c r="R6" s="200">
        <f>'2020 Responses'!AB6</f>
        <v>46300</v>
      </c>
      <c r="S6" s="201">
        <f t="shared" si="0"/>
        <v>0.46202531645569622</v>
      </c>
      <c r="T6" s="202">
        <f t="shared" si="1"/>
        <v>3.5853131749460044E-3</v>
      </c>
      <c r="U6" s="203">
        <f t="shared" si="2"/>
        <v>1.5696202531645569</v>
      </c>
      <c r="DI6" s="17"/>
      <c r="DJ6" s="17"/>
      <c r="DK6" s="17"/>
      <c r="DL6" s="17"/>
    </row>
    <row r="7" spans="1:116" s="15" customFormat="1" x14ac:dyDescent="0.3">
      <c r="A7" s="14" t="s">
        <v>9</v>
      </c>
      <c r="B7" s="223">
        <f>'2020 Responses'!E7</f>
        <v>60</v>
      </c>
      <c r="C7" s="224"/>
      <c r="D7" s="225"/>
      <c r="E7" s="223">
        <f>'2020 Responses'!I7</f>
        <v>0</v>
      </c>
      <c r="F7" s="224"/>
      <c r="G7" s="225"/>
      <c r="H7" s="226">
        <f>'2020 Responses'!M7</f>
        <v>55</v>
      </c>
      <c r="I7" s="227"/>
      <c r="J7" s="227"/>
      <c r="K7" s="223">
        <f>'2020 Responses'!Q7</f>
        <v>5</v>
      </c>
      <c r="L7" s="224"/>
      <c r="M7" s="225"/>
      <c r="N7" s="223">
        <f>'2020 Responses'!U7</f>
        <v>36</v>
      </c>
      <c r="O7" s="224"/>
      <c r="P7" s="225"/>
      <c r="Q7" s="82">
        <f>IFERROR('2020 Responses'!Y7,"")</f>
        <v>86</v>
      </c>
      <c r="R7" s="82">
        <f>'2020 Responses'!AB7</f>
        <v>49579</v>
      </c>
      <c r="S7" s="108">
        <f t="shared" si="0"/>
        <v>8.3333333333333329E-2</v>
      </c>
      <c r="T7" s="111">
        <f t="shared" si="1"/>
        <v>1.3110389479416688E-3</v>
      </c>
      <c r="U7" s="132">
        <f t="shared" si="2"/>
        <v>0.6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116" x14ac:dyDescent="0.3">
      <c r="A8" s="11" t="s">
        <v>10</v>
      </c>
      <c r="B8" s="232">
        <f>'2020 Responses'!E8</f>
        <v>937</v>
      </c>
      <c r="C8" s="233"/>
      <c r="D8" s="234"/>
      <c r="E8" s="232">
        <f>'2020 Responses'!I8</f>
        <v>0</v>
      </c>
      <c r="F8" s="233"/>
      <c r="G8" s="234"/>
      <c r="H8" s="235">
        <f>'2020 Responses'!M8</f>
        <v>404</v>
      </c>
      <c r="I8" s="236"/>
      <c r="J8" s="236"/>
      <c r="K8" s="232">
        <f>'2020 Responses'!Q8</f>
        <v>0</v>
      </c>
      <c r="L8" s="233"/>
      <c r="M8" s="234"/>
      <c r="N8" s="232">
        <f>'2020 Responses'!U8</f>
        <v>32</v>
      </c>
      <c r="O8" s="233"/>
      <c r="P8" s="234"/>
      <c r="Q8" s="84">
        <f>IFERROR('2020 Responses'!Y8,"")</f>
        <v>306</v>
      </c>
      <c r="R8" s="200">
        <f>'2020 Responses'!AB8</f>
        <v>185926</v>
      </c>
      <c r="S8" s="201">
        <f t="shared" si="0"/>
        <v>0.56883671291355387</v>
      </c>
      <c r="T8" s="202">
        <f t="shared" si="1"/>
        <v>5.0396394264384759E-3</v>
      </c>
      <c r="U8" s="203">
        <f t="shared" si="2"/>
        <v>3.4151547491995733E-2</v>
      </c>
      <c r="DI8" s="17"/>
      <c r="DJ8" s="17"/>
      <c r="DK8" s="17"/>
      <c r="DL8" s="17"/>
    </row>
    <row r="9" spans="1:116" s="15" customFormat="1" x14ac:dyDescent="0.3">
      <c r="A9" s="14" t="s">
        <v>11</v>
      </c>
      <c r="B9" s="223">
        <f>'2020 Responses'!E9</f>
        <v>0</v>
      </c>
      <c r="C9" s="224"/>
      <c r="D9" s="225"/>
      <c r="E9" s="223">
        <f>'2020 Responses'!I9</f>
        <v>0</v>
      </c>
      <c r="F9" s="224"/>
      <c r="G9" s="225"/>
      <c r="H9" s="226">
        <f>'2020 Responses'!M9</f>
        <v>0</v>
      </c>
      <c r="I9" s="227"/>
      <c r="J9" s="227"/>
      <c r="K9" s="223">
        <f>'2020 Responses'!Q9</f>
        <v>0</v>
      </c>
      <c r="L9" s="224"/>
      <c r="M9" s="225"/>
      <c r="N9" s="223">
        <f>'2020 Responses'!U9</f>
        <v>0</v>
      </c>
      <c r="O9" s="224"/>
      <c r="P9" s="225"/>
      <c r="Q9" s="82">
        <f>IFERROR('2020 Responses'!Y9,"")</f>
        <v>1</v>
      </c>
      <c r="R9" s="82">
        <f>'2020 Responses'!AB9</f>
        <v>5750</v>
      </c>
      <c r="S9" s="108" t="str">
        <f t="shared" si="0"/>
        <v>No Appeals</v>
      </c>
      <c r="T9" s="111">
        <f t="shared" si="1"/>
        <v>0</v>
      </c>
      <c r="U9" s="132" t="str">
        <f t="shared" si="2"/>
        <v>No Appeals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</row>
    <row r="10" spans="1:116" x14ac:dyDescent="0.3">
      <c r="A10" s="11" t="s">
        <v>12</v>
      </c>
      <c r="B10" s="232">
        <f>'2020 Responses'!E10</f>
        <v>73</v>
      </c>
      <c r="C10" s="233"/>
      <c r="D10" s="234"/>
      <c r="E10" s="232">
        <f>'2020 Responses'!I10</f>
        <v>0</v>
      </c>
      <c r="F10" s="233"/>
      <c r="G10" s="234"/>
      <c r="H10" s="235">
        <f>'2020 Responses'!M10</f>
        <v>63</v>
      </c>
      <c r="I10" s="236"/>
      <c r="J10" s="236"/>
      <c r="K10" s="232">
        <f>'2020 Responses'!Q10</f>
        <v>19</v>
      </c>
      <c r="L10" s="233"/>
      <c r="M10" s="234"/>
      <c r="N10" s="232">
        <f>'2020 Responses'!U10</f>
        <v>14</v>
      </c>
      <c r="O10" s="233"/>
      <c r="P10" s="234"/>
      <c r="Q10" s="84">
        <f>IFERROR('2020 Responses'!Y10,"")</f>
        <v>97</v>
      </c>
      <c r="R10" s="200">
        <f>'2020 Responses'!AB10</f>
        <v>55834</v>
      </c>
      <c r="S10" s="201">
        <f t="shared" si="0"/>
        <v>0.13698630136986301</v>
      </c>
      <c r="T10" s="202">
        <f t="shared" si="1"/>
        <v>1.6477415195042446E-3</v>
      </c>
      <c r="U10" s="203">
        <f t="shared" si="2"/>
        <v>0.19178082191780821</v>
      </c>
      <c r="DI10" s="17"/>
      <c r="DJ10" s="17"/>
      <c r="DK10" s="17"/>
      <c r="DL10" s="17"/>
    </row>
    <row r="11" spans="1:116" s="15" customFormat="1" x14ac:dyDescent="0.3">
      <c r="A11" s="14" t="s">
        <v>13</v>
      </c>
      <c r="B11" s="223">
        <f>'2020 Responses'!E11</f>
        <v>30</v>
      </c>
      <c r="C11" s="224"/>
      <c r="D11" s="225"/>
      <c r="E11" s="223">
        <f>'2020 Responses'!I11</f>
        <v>0</v>
      </c>
      <c r="F11" s="224"/>
      <c r="G11" s="225"/>
      <c r="H11" s="226">
        <f>'2020 Responses'!M11</f>
        <v>18</v>
      </c>
      <c r="I11" s="227"/>
      <c r="J11" s="227"/>
      <c r="K11" s="223">
        <f>'2020 Responses'!Q11</f>
        <v>7</v>
      </c>
      <c r="L11" s="224"/>
      <c r="M11" s="225"/>
      <c r="N11" s="223">
        <f>'2020 Responses'!U11</f>
        <v>0</v>
      </c>
      <c r="O11" s="224"/>
      <c r="P11" s="225"/>
      <c r="Q11" s="82">
        <f>IFERROR('2020 Responses'!Y11,"")</f>
        <v>14</v>
      </c>
      <c r="R11" s="82">
        <f>'2020 Responses'!AB11</f>
        <v>27936</v>
      </c>
      <c r="S11" s="108">
        <f t="shared" si="0"/>
        <v>0.4</v>
      </c>
      <c r="T11" s="111">
        <f t="shared" si="1"/>
        <v>1.3244558991981673E-3</v>
      </c>
      <c r="U11" s="132">
        <f t="shared" si="2"/>
        <v>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</row>
    <row r="12" spans="1:116" x14ac:dyDescent="0.3">
      <c r="A12" s="11" t="s">
        <v>14</v>
      </c>
      <c r="B12" s="232">
        <f>'2020 Responses'!E12</f>
        <v>2</v>
      </c>
      <c r="C12" s="233"/>
      <c r="D12" s="234"/>
      <c r="E12" s="232">
        <f>'2020 Responses'!I12</f>
        <v>0</v>
      </c>
      <c r="F12" s="233"/>
      <c r="G12" s="234"/>
      <c r="H12" s="235">
        <f>'2020 Responses'!M12</f>
        <v>2</v>
      </c>
      <c r="I12" s="236"/>
      <c r="J12" s="236"/>
      <c r="K12" s="232">
        <f>'2020 Responses'!Q12</f>
        <v>0</v>
      </c>
      <c r="L12" s="233"/>
      <c r="M12" s="234"/>
      <c r="N12" s="232">
        <f>'2020 Responses'!U12</f>
        <v>0</v>
      </c>
      <c r="O12" s="233"/>
      <c r="P12" s="234"/>
      <c r="Q12" s="84">
        <f>IFERROR('2020 Responses'!Y12,"")</f>
        <v>0</v>
      </c>
      <c r="R12" s="200">
        <f>'2020 Responses'!AB12</f>
        <v>9231</v>
      </c>
      <c r="S12" s="201">
        <f t="shared" si="0"/>
        <v>0</v>
      </c>
      <c r="T12" s="202">
        <f t="shared" si="1"/>
        <v>2.1666125013541327E-4</v>
      </c>
      <c r="U12" s="203">
        <f t="shared" si="2"/>
        <v>0</v>
      </c>
      <c r="DI12" s="17"/>
      <c r="DJ12" s="17"/>
      <c r="DK12" s="17"/>
      <c r="DL12" s="17"/>
    </row>
    <row r="13" spans="1:116" s="15" customFormat="1" x14ac:dyDescent="0.3">
      <c r="A13" s="14" t="s">
        <v>42</v>
      </c>
      <c r="B13" s="223">
        <f>'2020 Responses'!E13</f>
        <v>19</v>
      </c>
      <c r="C13" s="224"/>
      <c r="D13" s="225"/>
      <c r="E13" s="223">
        <f>'2020 Responses'!I13</f>
        <v>0</v>
      </c>
      <c r="F13" s="224"/>
      <c r="G13" s="225"/>
      <c r="H13" s="226">
        <f>'2020 Responses'!M13</f>
        <v>16</v>
      </c>
      <c r="I13" s="227"/>
      <c r="J13" s="227"/>
      <c r="K13" s="223">
        <f>'2020 Responses'!Q13</f>
        <v>0</v>
      </c>
      <c r="L13" s="224"/>
      <c r="M13" s="225"/>
      <c r="N13" s="223">
        <f>'2020 Responses'!U13</f>
        <v>2</v>
      </c>
      <c r="O13" s="224"/>
      <c r="P13" s="225"/>
      <c r="Q13" s="82">
        <f>IFERROR('2020 Responses'!Y13,"")</f>
        <v>19</v>
      </c>
      <c r="R13" s="82">
        <f>'2020 Responses'!AB13</f>
        <v>35083</v>
      </c>
      <c r="S13" s="108">
        <f t="shared" si="0"/>
        <v>0.15789473684210525</v>
      </c>
      <c r="T13" s="111">
        <f t="shared" si="1"/>
        <v>5.4157284154718809E-4</v>
      </c>
      <c r="U13" s="132">
        <f t="shared" si="2"/>
        <v>0.10526315789473684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116" x14ac:dyDescent="0.3">
      <c r="A14" s="11" t="s">
        <v>15</v>
      </c>
      <c r="B14" s="232">
        <f>'2020 Responses'!E14</f>
        <v>0</v>
      </c>
      <c r="C14" s="233"/>
      <c r="D14" s="234"/>
      <c r="E14" s="232">
        <f>'2020 Responses'!I14</f>
        <v>0</v>
      </c>
      <c r="F14" s="233"/>
      <c r="G14" s="234"/>
      <c r="H14" s="235">
        <f>'2020 Responses'!M14</f>
        <v>0</v>
      </c>
      <c r="I14" s="236"/>
      <c r="J14" s="236"/>
      <c r="K14" s="232">
        <f>'2020 Responses'!Q14</f>
        <v>0</v>
      </c>
      <c r="L14" s="233"/>
      <c r="M14" s="234"/>
      <c r="N14" s="232">
        <f>'2020 Responses'!U14</f>
        <v>0</v>
      </c>
      <c r="O14" s="233"/>
      <c r="P14" s="234"/>
      <c r="Q14" s="84">
        <f>IFERROR('2020 Responses'!Y14,"")</f>
        <v>0</v>
      </c>
      <c r="R14" s="200">
        <f>'2020 Responses'!AB14</f>
        <v>4028</v>
      </c>
      <c r="S14" s="201" t="str">
        <f t="shared" si="0"/>
        <v>No Appeals</v>
      </c>
      <c r="T14" s="202">
        <f t="shared" si="1"/>
        <v>0</v>
      </c>
      <c r="U14" s="203" t="str">
        <f t="shared" si="2"/>
        <v>No Appeals</v>
      </c>
      <c r="DI14" s="17"/>
      <c r="DJ14" s="17"/>
      <c r="DK14" s="17"/>
      <c r="DL14" s="17"/>
    </row>
    <row r="15" spans="1:116" s="15" customFormat="1" x14ac:dyDescent="0.3">
      <c r="A15" s="14" t="s">
        <v>16</v>
      </c>
      <c r="B15" s="223">
        <f>'2020 Responses'!E15</f>
        <v>99</v>
      </c>
      <c r="C15" s="224"/>
      <c r="D15" s="225"/>
      <c r="E15" s="223">
        <f>'2020 Responses'!I15</f>
        <v>0</v>
      </c>
      <c r="F15" s="224"/>
      <c r="G15" s="225"/>
      <c r="H15" s="226">
        <f>'2020 Responses'!M15</f>
        <v>99</v>
      </c>
      <c r="I15" s="227"/>
      <c r="J15" s="227"/>
      <c r="K15" s="223">
        <f>'2020 Responses'!Q15</f>
        <v>2</v>
      </c>
      <c r="L15" s="224"/>
      <c r="M15" s="225"/>
      <c r="N15" s="223">
        <f>'2020 Responses'!U15</f>
        <v>7</v>
      </c>
      <c r="O15" s="224"/>
      <c r="P15" s="225"/>
      <c r="Q15" s="82">
        <f>IFERROR('2020 Responses'!Y15,"")</f>
        <v>72</v>
      </c>
      <c r="R15" s="82">
        <f>'2020 Responses'!AB15</f>
        <v>59503</v>
      </c>
      <c r="S15" s="108">
        <f t="shared" si="0"/>
        <v>0</v>
      </c>
      <c r="T15" s="111">
        <f t="shared" si="1"/>
        <v>1.6973934087356939E-3</v>
      </c>
      <c r="U15" s="132">
        <f t="shared" si="2"/>
        <v>7.0707070707070704E-2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116" x14ac:dyDescent="0.3">
      <c r="A16" s="11" t="s">
        <v>17</v>
      </c>
      <c r="B16" s="232">
        <f>'2020 Responses'!E16</f>
        <v>26</v>
      </c>
      <c r="C16" s="233"/>
      <c r="D16" s="234"/>
      <c r="E16" s="232">
        <f>'2020 Responses'!I16</f>
        <v>0</v>
      </c>
      <c r="F16" s="233"/>
      <c r="G16" s="234"/>
      <c r="H16" s="235">
        <f>'2020 Responses'!M16</f>
        <v>26</v>
      </c>
      <c r="I16" s="236"/>
      <c r="J16" s="236"/>
      <c r="K16" s="232">
        <f>'2020 Responses'!Q16</f>
        <v>0</v>
      </c>
      <c r="L16" s="233"/>
      <c r="M16" s="234"/>
      <c r="N16" s="232">
        <f>'2020 Responses'!U16</f>
        <v>1</v>
      </c>
      <c r="O16" s="233"/>
      <c r="P16" s="234"/>
      <c r="Q16" s="84">
        <f>IFERROR('2020 Responses'!Y16,"")</f>
        <v>68</v>
      </c>
      <c r="R16" s="200">
        <f>'2020 Responses'!AB16</f>
        <v>60701</v>
      </c>
      <c r="S16" s="201">
        <f t="shared" si="0"/>
        <v>0</v>
      </c>
      <c r="T16" s="202">
        <f t="shared" si="1"/>
        <v>4.2832902258611882E-4</v>
      </c>
      <c r="U16" s="203">
        <f t="shared" si="2"/>
        <v>3.8461538461538464E-2</v>
      </c>
      <c r="DI16" s="17"/>
      <c r="DJ16" s="17"/>
      <c r="DK16" s="17"/>
      <c r="DL16" s="17"/>
    </row>
    <row r="17" spans="1:116" s="15" customFormat="1" x14ac:dyDescent="0.3">
      <c r="A17" s="14" t="s">
        <v>18</v>
      </c>
      <c r="B17" s="223">
        <f>'2020 Responses'!E17</f>
        <v>93</v>
      </c>
      <c r="C17" s="224"/>
      <c r="D17" s="225"/>
      <c r="E17" s="223">
        <f>'2020 Responses'!I17</f>
        <v>0</v>
      </c>
      <c r="F17" s="224"/>
      <c r="G17" s="225"/>
      <c r="H17" s="226">
        <f>'2020 Responses'!M17</f>
        <v>79</v>
      </c>
      <c r="I17" s="227"/>
      <c r="J17" s="227"/>
      <c r="K17" s="223">
        <f>'2020 Responses'!Q17</f>
        <v>7</v>
      </c>
      <c r="L17" s="224"/>
      <c r="M17" s="225"/>
      <c r="N17" s="223">
        <f>'2020 Responses'!U17</f>
        <v>14</v>
      </c>
      <c r="O17" s="224"/>
      <c r="P17" s="225"/>
      <c r="Q17" s="82">
        <f>IFERROR('2020 Responses'!Y17,"")</f>
        <v>37</v>
      </c>
      <c r="R17" s="82">
        <f>'2020 Responses'!AB17</f>
        <v>51391</v>
      </c>
      <c r="S17" s="108">
        <f t="shared" si="0"/>
        <v>0.15053763440860216</v>
      </c>
      <c r="T17" s="111">
        <f t="shared" si="1"/>
        <v>1.945866007666712E-3</v>
      </c>
      <c r="U17" s="132">
        <f t="shared" si="2"/>
        <v>0.15053763440860216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</row>
    <row r="18" spans="1:116" x14ac:dyDescent="0.3">
      <c r="A18" s="11" t="s">
        <v>19</v>
      </c>
      <c r="B18" s="232">
        <f>'2020 Responses'!E18</f>
        <v>23</v>
      </c>
      <c r="C18" s="233"/>
      <c r="D18" s="234"/>
      <c r="E18" s="232">
        <f>'2020 Responses'!I18</f>
        <v>0</v>
      </c>
      <c r="F18" s="233"/>
      <c r="G18" s="234"/>
      <c r="H18" s="235">
        <f>'2020 Responses'!M18</f>
        <v>17</v>
      </c>
      <c r="I18" s="236"/>
      <c r="J18" s="236"/>
      <c r="K18" s="232">
        <f>'2020 Responses'!Q18</f>
        <v>0</v>
      </c>
      <c r="L18" s="233"/>
      <c r="M18" s="234"/>
      <c r="N18" s="232">
        <f>'2020 Responses'!U18</f>
        <v>0</v>
      </c>
      <c r="O18" s="233"/>
      <c r="P18" s="234"/>
      <c r="Q18" s="84">
        <f>IFERROR('2020 Responses'!Y18,"")</f>
        <v>11</v>
      </c>
      <c r="R18" s="200">
        <f>'2020 Responses'!AB18</f>
        <v>30405</v>
      </c>
      <c r="S18" s="201">
        <f t="shared" si="0"/>
        <v>0.2608695652173913</v>
      </c>
      <c r="T18" s="202">
        <f t="shared" si="1"/>
        <v>7.5645453050485114E-4</v>
      </c>
      <c r="U18" s="203">
        <f t="shared" si="2"/>
        <v>0</v>
      </c>
      <c r="DI18" s="17"/>
      <c r="DJ18" s="17"/>
      <c r="DK18" s="17"/>
      <c r="DL18" s="17"/>
    </row>
    <row r="19" spans="1:116" s="15" customFormat="1" x14ac:dyDescent="0.3">
      <c r="A19" s="14" t="s">
        <v>44</v>
      </c>
      <c r="B19" s="223">
        <f>'2020 Responses'!E19</f>
        <v>2807</v>
      </c>
      <c r="C19" s="224"/>
      <c r="D19" s="225"/>
      <c r="E19" s="223">
        <f>'2020 Responses'!I19</f>
        <v>51</v>
      </c>
      <c r="F19" s="224"/>
      <c r="G19" s="225"/>
      <c r="H19" s="226">
        <f>'2020 Responses'!M19</f>
        <v>2074</v>
      </c>
      <c r="I19" s="227"/>
      <c r="J19" s="227"/>
      <c r="K19" s="223">
        <f>'2020 Responses'!Q19</f>
        <v>169</v>
      </c>
      <c r="L19" s="224"/>
      <c r="M19" s="225"/>
      <c r="N19" s="223">
        <f>'2020 Responses'!U19</f>
        <v>668</v>
      </c>
      <c r="O19" s="224"/>
      <c r="P19" s="225"/>
      <c r="Q19" s="82">
        <f>IFERROR('2020 Responses'!Y19,"")</f>
        <v>1484</v>
      </c>
      <c r="R19" s="82">
        <f>'2020 Responses'!AB19</f>
        <v>726337</v>
      </c>
      <c r="S19" s="108">
        <f t="shared" si="0"/>
        <v>0.261132882080513</v>
      </c>
      <c r="T19" s="111">
        <f t="shared" si="1"/>
        <v>4.1674869929523069E-3</v>
      </c>
      <c r="U19" s="132">
        <f t="shared" si="2"/>
        <v>0.23797648735304597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</row>
    <row r="20" spans="1:116" x14ac:dyDescent="0.3">
      <c r="A20" s="11" t="s">
        <v>20</v>
      </c>
      <c r="B20" s="232">
        <f>'2020 Responses'!E20</f>
        <v>0</v>
      </c>
      <c r="C20" s="233"/>
      <c r="D20" s="234"/>
      <c r="E20" s="232">
        <f>'2020 Responses'!I20</f>
        <v>0</v>
      </c>
      <c r="F20" s="233"/>
      <c r="G20" s="234"/>
      <c r="H20" s="235">
        <f>'2020 Responses'!M20</f>
        <v>0</v>
      </c>
      <c r="I20" s="236"/>
      <c r="J20" s="236"/>
      <c r="K20" s="232">
        <f>'2020 Responses'!Q20</f>
        <v>0</v>
      </c>
      <c r="L20" s="233"/>
      <c r="M20" s="234"/>
      <c r="N20" s="232">
        <f>'2020 Responses'!U20</f>
        <v>0</v>
      </c>
      <c r="O20" s="233"/>
      <c r="P20" s="234"/>
      <c r="Q20" s="84">
        <f>IFERROR('2020 Responses'!Y20,"")</f>
        <v>0</v>
      </c>
      <c r="R20" s="200">
        <f>'2020 Responses'!AB20</f>
        <v>120996</v>
      </c>
      <c r="S20" s="201" t="str">
        <f t="shared" si="0"/>
        <v>No Appeals</v>
      </c>
      <c r="T20" s="202">
        <f t="shared" si="1"/>
        <v>0</v>
      </c>
      <c r="U20" s="203" t="str">
        <f t="shared" si="2"/>
        <v>No Appeals</v>
      </c>
      <c r="DI20" s="17"/>
      <c r="DJ20" s="17"/>
      <c r="DK20" s="17"/>
      <c r="DL20" s="17"/>
    </row>
    <row r="21" spans="1:116" s="15" customFormat="1" x14ac:dyDescent="0.3">
      <c r="A21" s="14" t="s">
        <v>21</v>
      </c>
      <c r="B21" s="223">
        <f>'2020 Responses'!E21</f>
        <v>151</v>
      </c>
      <c r="C21" s="224"/>
      <c r="D21" s="225"/>
      <c r="E21" s="223">
        <f>'2020 Responses'!I21</f>
        <v>0</v>
      </c>
      <c r="F21" s="224"/>
      <c r="G21" s="225"/>
      <c r="H21" s="226">
        <f>'2020 Responses'!M21</f>
        <v>114</v>
      </c>
      <c r="I21" s="227"/>
      <c r="J21" s="227"/>
      <c r="K21" s="223">
        <f>'2020 Responses'!Q21</f>
        <v>3</v>
      </c>
      <c r="L21" s="224"/>
      <c r="M21" s="225"/>
      <c r="N21" s="223">
        <f>'2020 Responses'!U21</f>
        <v>15</v>
      </c>
      <c r="O21" s="224"/>
      <c r="P21" s="225"/>
      <c r="Q21" s="82">
        <f>IFERROR('2020 Responses'!Y21,"")</f>
        <v>18</v>
      </c>
      <c r="R21" s="82">
        <f>'2020 Responses'!AB21</f>
        <v>35495</v>
      </c>
      <c r="S21" s="108">
        <f t="shared" si="0"/>
        <v>0.24503311258278146</v>
      </c>
      <c r="T21" s="111">
        <f t="shared" si="1"/>
        <v>4.3386392449640794E-3</v>
      </c>
      <c r="U21" s="132">
        <f t="shared" si="2"/>
        <v>9.9337748344370855E-2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</row>
    <row r="22" spans="1:116" x14ac:dyDescent="0.3">
      <c r="A22" s="11" t="s">
        <v>22</v>
      </c>
      <c r="B22" s="232">
        <f>'2020 Responses'!E22</f>
        <v>16</v>
      </c>
      <c r="C22" s="233"/>
      <c r="D22" s="234"/>
      <c r="E22" s="232">
        <f>'2020 Responses'!I22</f>
        <v>0</v>
      </c>
      <c r="F22" s="233"/>
      <c r="G22" s="234"/>
      <c r="H22" s="235">
        <f>'2020 Responses'!M22</f>
        <v>16</v>
      </c>
      <c r="I22" s="236"/>
      <c r="J22" s="236"/>
      <c r="K22" s="232">
        <f>'2020 Responses'!Q22</f>
        <v>0</v>
      </c>
      <c r="L22" s="233"/>
      <c r="M22" s="234"/>
      <c r="N22" s="232">
        <f>'2020 Responses'!U22</f>
        <v>7</v>
      </c>
      <c r="O22" s="233"/>
      <c r="P22" s="234"/>
      <c r="Q22" s="84">
        <f>IFERROR('2020 Responses'!Y22,"")</f>
        <v>19</v>
      </c>
      <c r="R22" s="200">
        <f>'2020 Responses'!AB22</f>
        <v>21744</v>
      </c>
      <c r="S22" s="201">
        <f t="shared" si="0"/>
        <v>0</v>
      </c>
      <c r="T22" s="202">
        <f t="shared" si="1"/>
        <v>7.3583517292126564E-4</v>
      </c>
      <c r="U22" s="203">
        <f t="shared" si="2"/>
        <v>0.4375</v>
      </c>
      <c r="DI22" s="17"/>
      <c r="DJ22" s="17"/>
      <c r="DK22" s="17"/>
      <c r="DL22" s="17"/>
    </row>
    <row r="23" spans="1:116" s="15" customFormat="1" x14ac:dyDescent="0.3">
      <c r="A23" s="14" t="s">
        <v>23</v>
      </c>
      <c r="B23" s="223">
        <f>'2020 Responses'!E23</f>
        <v>322</v>
      </c>
      <c r="C23" s="224"/>
      <c r="D23" s="225"/>
      <c r="E23" s="223">
        <f>'2020 Responses'!I23</f>
        <v>0</v>
      </c>
      <c r="F23" s="224"/>
      <c r="G23" s="225"/>
      <c r="H23" s="226">
        <f>'2020 Responses'!M23</f>
        <v>191</v>
      </c>
      <c r="I23" s="227"/>
      <c r="J23" s="227"/>
      <c r="K23" s="223">
        <f>'2020 Responses'!Q23</f>
        <v>3</v>
      </c>
      <c r="L23" s="224"/>
      <c r="M23" s="225"/>
      <c r="N23" s="223">
        <f>'2020 Responses'!U23</f>
        <v>54</v>
      </c>
      <c r="O23" s="224"/>
      <c r="P23" s="225"/>
      <c r="Q23" s="82">
        <f>IFERROR('2020 Responses'!Y23,"")</f>
        <v>67</v>
      </c>
      <c r="R23" s="82">
        <f>'2020 Responses'!AB23</f>
        <v>63193</v>
      </c>
      <c r="S23" s="108">
        <f t="shared" si="0"/>
        <v>0.40683229813664595</v>
      </c>
      <c r="T23" s="111">
        <f t="shared" si="1"/>
        <v>5.1429746965644925E-3</v>
      </c>
      <c r="U23" s="132">
        <f t="shared" si="2"/>
        <v>0.16770186335403728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</row>
    <row r="24" spans="1:116" x14ac:dyDescent="0.3">
      <c r="A24" s="11" t="s">
        <v>24</v>
      </c>
      <c r="B24" s="232">
        <f>'2020 Responses'!E24</f>
        <v>0</v>
      </c>
      <c r="C24" s="233"/>
      <c r="D24" s="234"/>
      <c r="E24" s="232">
        <f>'2020 Responses'!I24</f>
        <v>0</v>
      </c>
      <c r="F24" s="233"/>
      <c r="G24" s="234"/>
      <c r="H24" s="235">
        <f>'2020 Responses'!M24</f>
        <v>0</v>
      </c>
      <c r="I24" s="236"/>
      <c r="J24" s="236"/>
      <c r="K24" s="232">
        <f>'2020 Responses'!Q24</f>
        <v>1</v>
      </c>
      <c r="L24" s="233"/>
      <c r="M24" s="234"/>
      <c r="N24" s="232">
        <f>'2020 Responses'!U24</f>
        <v>0</v>
      </c>
      <c r="O24" s="233"/>
      <c r="P24" s="234"/>
      <c r="Q24" s="84">
        <f>IFERROR('2020 Responses'!Y24,"")</f>
        <v>2</v>
      </c>
      <c r="R24" s="200">
        <f>'2020 Responses'!AB24</f>
        <v>18102</v>
      </c>
      <c r="S24" s="201" t="str">
        <f t="shared" si="0"/>
        <v>No Appeals</v>
      </c>
      <c r="T24" s="202">
        <f t="shared" si="1"/>
        <v>5.524251463926638E-5</v>
      </c>
      <c r="U24" s="203" t="str">
        <f t="shared" si="2"/>
        <v>No Appeals</v>
      </c>
      <c r="DI24" s="17"/>
      <c r="DJ24" s="17"/>
      <c r="DK24" s="17"/>
      <c r="DL24" s="17"/>
    </row>
    <row r="25" spans="1:116" s="15" customFormat="1" x14ac:dyDescent="0.3">
      <c r="A25" s="14" t="s">
        <v>25</v>
      </c>
      <c r="B25" s="223">
        <f>'2020 Responses'!E25</f>
        <v>94</v>
      </c>
      <c r="C25" s="224"/>
      <c r="D25" s="225"/>
      <c r="E25" s="223">
        <f>'2020 Responses'!I25</f>
        <v>0</v>
      </c>
      <c r="F25" s="224"/>
      <c r="G25" s="225"/>
      <c r="H25" s="226">
        <f>'2020 Responses'!M25</f>
        <v>69</v>
      </c>
      <c r="I25" s="227"/>
      <c r="J25" s="227"/>
      <c r="K25" s="223">
        <f>'2020 Responses'!Q25</f>
        <v>4</v>
      </c>
      <c r="L25" s="224"/>
      <c r="M25" s="225"/>
      <c r="N25" s="223">
        <f>'2020 Responses'!U25</f>
        <v>0</v>
      </c>
      <c r="O25" s="224"/>
      <c r="P25" s="225"/>
      <c r="Q25" s="82">
        <f>IFERROR('2020 Responses'!Y25,"")</f>
        <v>68</v>
      </c>
      <c r="R25" s="82">
        <f>'2020 Responses'!AB25</f>
        <v>53403</v>
      </c>
      <c r="S25" s="108">
        <f t="shared" si="0"/>
        <v>0.26595744680851063</v>
      </c>
      <c r="T25" s="111">
        <f t="shared" si="1"/>
        <v>1.8351028968410013E-3</v>
      </c>
      <c r="U25" s="132">
        <f t="shared" si="2"/>
        <v>0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16" x14ac:dyDescent="0.3">
      <c r="A26" s="11" t="s">
        <v>26</v>
      </c>
      <c r="B26" s="232">
        <f>'2020 Responses'!E26</f>
        <v>49</v>
      </c>
      <c r="C26" s="233"/>
      <c r="D26" s="234"/>
      <c r="E26" s="232">
        <f>'2020 Responses'!I26</f>
        <v>0</v>
      </c>
      <c r="F26" s="233"/>
      <c r="G26" s="234"/>
      <c r="H26" s="235">
        <f>'2020 Responses'!M26</f>
        <v>41</v>
      </c>
      <c r="I26" s="236"/>
      <c r="J26" s="236"/>
      <c r="K26" s="232">
        <f>'2020 Responses'!Q26</f>
        <v>1</v>
      </c>
      <c r="L26" s="233"/>
      <c r="M26" s="234"/>
      <c r="N26" s="232">
        <f>'2020 Responses'!U26</f>
        <v>7</v>
      </c>
      <c r="O26" s="233"/>
      <c r="P26" s="234"/>
      <c r="Q26" s="84">
        <f>IFERROR('2020 Responses'!Y26,"")</f>
        <v>22</v>
      </c>
      <c r="R26" s="200">
        <f>'2020 Responses'!AB26</f>
        <v>48484</v>
      </c>
      <c r="S26" s="201">
        <f t="shared" si="0"/>
        <v>0.16326530612244897</v>
      </c>
      <c r="T26" s="202">
        <f t="shared" si="1"/>
        <v>1.0312680471908258E-3</v>
      </c>
      <c r="U26" s="203">
        <f t="shared" si="2"/>
        <v>0.14285714285714285</v>
      </c>
      <c r="DI26" s="17"/>
      <c r="DJ26" s="17"/>
      <c r="DK26" s="17"/>
      <c r="DL26" s="17"/>
    </row>
    <row r="27" spans="1:116" s="15" customFormat="1" x14ac:dyDescent="0.3">
      <c r="A27" s="14" t="s">
        <v>27</v>
      </c>
      <c r="B27" s="223">
        <f>'2020 Responses'!E27</f>
        <v>14</v>
      </c>
      <c r="C27" s="224"/>
      <c r="D27" s="225"/>
      <c r="E27" s="223">
        <f>'2020 Responses'!I27</f>
        <v>0</v>
      </c>
      <c r="F27" s="224"/>
      <c r="G27" s="225"/>
      <c r="H27" s="226">
        <f>'2020 Responses'!M27</f>
        <v>13</v>
      </c>
      <c r="I27" s="227"/>
      <c r="J27" s="227"/>
      <c r="K27" s="223">
        <f>'2020 Responses'!Q27</f>
        <v>3</v>
      </c>
      <c r="L27" s="224"/>
      <c r="M27" s="225"/>
      <c r="N27" s="223">
        <f>'2020 Responses'!U27</f>
        <v>1</v>
      </c>
      <c r="O27" s="224"/>
      <c r="P27" s="225"/>
      <c r="Q27" s="82">
        <f>IFERROR('2020 Responses'!Y27,"")</f>
        <v>37</v>
      </c>
      <c r="R27" s="82">
        <f>'2020 Responses'!AB27</f>
        <v>33360</v>
      </c>
      <c r="S27" s="108">
        <f t="shared" si="0"/>
        <v>7.1428571428571425E-2</v>
      </c>
      <c r="T27" s="111">
        <f t="shared" si="1"/>
        <v>5.0959232613908873E-4</v>
      </c>
      <c r="U27" s="132">
        <f t="shared" si="2"/>
        <v>7.1428571428571425E-2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16" x14ac:dyDescent="0.3">
      <c r="A28" s="11" t="s">
        <v>28</v>
      </c>
      <c r="B28" s="232">
        <f>'2020 Responses'!E28</f>
        <v>16</v>
      </c>
      <c r="C28" s="233"/>
      <c r="D28" s="234"/>
      <c r="E28" s="232">
        <f>'2020 Responses'!I28</f>
        <v>0</v>
      </c>
      <c r="F28" s="233"/>
      <c r="G28" s="234"/>
      <c r="H28" s="235">
        <f>'2020 Responses'!M28</f>
        <v>16</v>
      </c>
      <c r="I28" s="236"/>
      <c r="J28" s="236"/>
      <c r="K28" s="232">
        <f>'2020 Responses'!Q28</f>
        <v>0</v>
      </c>
      <c r="L28" s="233"/>
      <c r="M28" s="234"/>
      <c r="N28" s="232">
        <f>'2020 Responses'!U28</f>
        <v>3</v>
      </c>
      <c r="O28" s="233"/>
      <c r="P28" s="234"/>
      <c r="Q28" s="84">
        <f>IFERROR('2020 Responses'!Y28,"")</f>
        <v>11</v>
      </c>
      <c r="R28" s="200">
        <f>'2020 Responses'!AB28</f>
        <v>15675</v>
      </c>
      <c r="S28" s="201">
        <f t="shared" si="0"/>
        <v>0</v>
      </c>
      <c r="T28" s="202">
        <f t="shared" si="1"/>
        <v>1.0207336523125998E-3</v>
      </c>
      <c r="U28" s="203">
        <f t="shared" si="2"/>
        <v>0.1875</v>
      </c>
      <c r="DI28" s="17"/>
      <c r="DJ28" s="17"/>
      <c r="DK28" s="17"/>
      <c r="DL28" s="17"/>
    </row>
    <row r="29" spans="1:116" s="15" customFormat="1" x14ac:dyDescent="0.3">
      <c r="A29" s="14" t="s">
        <v>29</v>
      </c>
      <c r="B29" s="223">
        <f>'2020 Responses'!E29</f>
        <v>768</v>
      </c>
      <c r="C29" s="224"/>
      <c r="D29" s="225"/>
      <c r="E29" s="223">
        <f>'2020 Responses'!I29</f>
        <v>0</v>
      </c>
      <c r="F29" s="224"/>
      <c r="G29" s="225"/>
      <c r="H29" s="226">
        <f>'2020 Responses'!M29</f>
        <v>762</v>
      </c>
      <c r="I29" s="227"/>
      <c r="J29" s="227"/>
      <c r="K29" s="223">
        <f>'2020 Responses'!Q29</f>
        <v>40</v>
      </c>
      <c r="L29" s="224"/>
      <c r="M29" s="225"/>
      <c r="N29" s="223">
        <f>'2020 Responses'!U29</f>
        <v>176</v>
      </c>
      <c r="O29" s="224"/>
      <c r="P29" s="225"/>
      <c r="Q29" s="82">
        <f>IFERROR('2020 Responses'!Y29,"")</f>
        <v>694</v>
      </c>
      <c r="R29" s="82">
        <f>'2020 Responses'!AB29</f>
        <v>334537</v>
      </c>
      <c r="S29" s="108">
        <f t="shared" si="0"/>
        <v>7.8125E-3</v>
      </c>
      <c r="T29" s="111">
        <f t="shared" si="1"/>
        <v>2.4152784295907478E-3</v>
      </c>
      <c r="U29" s="132">
        <f t="shared" si="2"/>
        <v>0.22916666666666666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</row>
    <row r="30" spans="1:116" x14ac:dyDescent="0.3">
      <c r="A30" s="11" t="s">
        <v>30</v>
      </c>
      <c r="B30" s="232">
        <f>'2020 Responses'!E30</f>
        <v>29</v>
      </c>
      <c r="C30" s="233"/>
      <c r="D30" s="234"/>
      <c r="E30" s="232">
        <f>'2020 Responses'!I30</f>
        <v>0</v>
      </c>
      <c r="F30" s="233"/>
      <c r="G30" s="234"/>
      <c r="H30" s="235">
        <f>'2020 Responses'!M30</f>
        <v>23</v>
      </c>
      <c r="I30" s="236"/>
      <c r="J30" s="236"/>
      <c r="K30" s="232">
        <f>'2020 Responses'!Q30</f>
        <v>4</v>
      </c>
      <c r="L30" s="233"/>
      <c r="M30" s="234"/>
      <c r="N30" s="232">
        <f>'2020 Responses'!U30</f>
        <v>2</v>
      </c>
      <c r="O30" s="233"/>
      <c r="P30" s="234"/>
      <c r="Q30" s="84">
        <f>IFERROR('2020 Responses'!Y30,"")</f>
        <v>38</v>
      </c>
      <c r="R30" s="200">
        <f>'2020 Responses'!AB30</f>
        <v>18692</v>
      </c>
      <c r="S30" s="201">
        <f t="shared" si="0"/>
        <v>0.20689655172413793</v>
      </c>
      <c r="T30" s="202">
        <f t="shared" si="1"/>
        <v>1.7654611598544832E-3</v>
      </c>
      <c r="U30" s="203">
        <f t="shared" si="2"/>
        <v>6.8965517241379309E-2</v>
      </c>
      <c r="DI30" s="17"/>
      <c r="DJ30" s="17"/>
      <c r="DK30" s="17"/>
      <c r="DL30" s="17"/>
    </row>
    <row r="31" spans="1:116" s="15" customFormat="1" x14ac:dyDescent="0.3">
      <c r="A31" s="14" t="s">
        <v>31</v>
      </c>
      <c r="B31" s="223">
        <f>'2020 Responses'!E31</f>
        <v>69</v>
      </c>
      <c r="C31" s="224"/>
      <c r="D31" s="225"/>
      <c r="E31" s="223">
        <f>'2020 Responses'!I31</f>
        <v>0</v>
      </c>
      <c r="F31" s="224"/>
      <c r="G31" s="225"/>
      <c r="H31" s="226">
        <f>'2020 Responses'!M31</f>
        <v>59</v>
      </c>
      <c r="I31" s="227"/>
      <c r="J31" s="227"/>
      <c r="K31" s="223">
        <f>'2020 Responses'!Q31</f>
        <v>15</v>
      </c>
      <c r="L31" s="224"/>
      <c r="M31" s="225"/>
      <c r="N31" s="223">
        <f>'2020 Responses'!U31</f>
        <v>2</v>
      </c>
      <c r="O31" s="224"/>
      <c r="P31" s="225"/>
      <c r="Q31" s="82">
        <f>IFERROR('2020 Responses'!Y31,"")</f>
        <v>145</v>
      </c>
      <c r="R31" s="82">
        <f>'2020 Responses'!AB31</f>
        <v>69015</v>
      </c>
      <c r="S31" s="108">
        <f t="shared" si="0"/>
        <v>0.14492753623188406</v>
      </c>
      <c r="T31" s="111">
        <f t="shared" si="1"/>
        <v>1.2171267115844381E-3</v>
      </c>
      <c r="U31" s="132">
        <f t="shared" si="2"/>
        <v>2.8985507246376812E-2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</row>
    <row r="32" spans="1:116" x14ac:dyDescent="0.3">
      <c r="A32" s="11" t="s">
        <v>32</v>
      </c>
      <c r="B32" s="232">
        <f>'2020 Responses'!E32</f>
        <v>4</v>
      </c>
      <c r="C32" s="233"/>
      <c r="D32" s="234"/>
      <c r="E32" s="232">
        <f>'2020 Responses'!I32</f>
        <v>0</v>
      </c>
      <c r="F32" s="233"/>
      <c r="G32" s="234"/>
      <c r="H32" s="235">
        <f>'2020 Responses'!M32</f>
        <v>2</v>
      </c>
      <c r="I32" s="236"/>
      <c r="J32" s="236"/>
      <c r="K32" s="232">
        <f>'2020 Responses'!Q32</f>
        <v>0</v>
      </c>
      <c r="L32" s="233"/>
      <c r="M32" s="234"/>
      <c r="N32" s="232">
        <f>'2020 Responses'!U32</f>
        <v>0</v>
      </c>
      <c r="O32" s="233"/>
      <c r="P32" s="234"/>
      <c r="Q32" s="84">
        <f>IFERROR('2020 Responses'!Y32,"")</f>
        <v>4</v>
      </c>
      <c r="R32" s="200">
        <f>'2020 Responses'!AB32</f>
        <v>8744</v>
      </c>
      <c r="S32" s="201">
        <f t="shared" si="0"/>
        <v>0.5</v>
      </c>
      <c r="T32" s="202">
        <f t="shared" si="1"/>
        <v>4.5745654162854531E-4</v>
      </c>
      <c r="U32" s="203">
        <f t="shared" si="2"/>
        <v>0</v>
      </c>
      <c r="DI32" s="17"/>
      <c r="DJ32" s="17"/>
      <c r="DK32" s="17"/>
      <c r="DL32" s="17"/>
    </row>
    <row r="33" spans="1:116" s="15" customFormat="1" x14ac:dyDescent="0.3">
      <c r="A33" s="14" t="s">
        <v>33</v>
      </c>
      <c r="B33" s="223">
        <f>'2020 Responses'!E33</f>
        <v>250</v>
      </c>
      <c r="C33" s="224"/>
      <c r="D33" s="225"/>
      <c r="E33" s="223">
        <f>'2020 Responses'!I33</f>
        <v>19</v>
      </c>
      <c r="F33" s="224"/>
      <c r="G33" s="225"/>
      <c r="H33" s="226">
        <f>'2020 Responses'!M33</f>
        <v>391</v>
      </c>
      <c r="I33" s="227"/>
      <c r="J33" s="227"/>
      <c r="K33" s="223">
        <f>'2020 Responses'!Q33</f>
        <v>24</v>
      </c>
      <c r="L33" s="224"/>
      <c r="M33" s="225"/>
      <c r="N33" s="223">
        <f>'2020 Responses'!U33</f>
        <v>87</v>
      </c>
      <c r="O33" s="224"/>
      <c r="P33" s="225"/>
      <c r="Q33" s="82">
        <f>IFERROR('2020 Responses'!Y33,"")</f>
        <v>623</v>
      </c>
      <c r="R33" s="82">
        <f>'2020 Responses'!AB33</f>
        <v>315449</v>
      </c>
      <c r="S33" s="108">
        <f t="shared" si="0"/>
        <v>-0.56399999999999995</v>
      </c>
      <c r="T33" s="111">
        <f t="shared" si="1"/>
        <v>9.2883477202336984E-4</v>
      </c>
      <c r="U33" s="132">
        <f t="shared" si="2"/>
        <v>0.34799999999999998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</row>
    <row r="34" spans="1:116" x14ac:dyDescent="0.3">
      <c r="A34" s="11" t="s">
        <v>34</v>
      </c>
      <c r="B34" s="232">
        <f>'2020 Responses'!E34</f>
        <v>269</v>
      </c>
      <c r="C34" s="233"/>
      <c r="D34" s="234"/>
      <c r="E34" s="232">
        <f>'2020 Responses'!I34</f>
        <v>0</v>
      </c>
      <c r="F34" s="233"/>
      <c r="G34" s="234"/>
      <c r="H34" s="235">
        <f>'2020 Responses'!M34</f>
        <v>197</v>
      </c>
      <c r="I34" s="236"/>
      <c r="J34" s="236"/>
      <c r="K34" s="232">
        <f>'2020 Responses'!Q34</f>
        <v>47</v>
      </c>
      <c r="L34" s="233"/>
      <c r="M34" s="234"/>
      <c r="N34" s="232">
        <f>'2020 Responses'!U34</f>
        <v>79</v>
      </c>
      <c r="O34" s="233"/>
      <c r="P34" s="234"/>
      <c r="Q34" s="84">
        <f>IFERROR('2020 Responses'!Y34,"")</f>
        <v>752</v>
      </c>
      <c r="R34" s="200">
        <f>'2020 Responses'!AB34</f>
        <v>228628</v>
      </c>
      <c r="S34" s="201">
        <f t="shared" si="0"/>
        <v>0.26765799256505574</v>
      </c>
      <c r="T34" s="202">
        <f t="shared" si="1"/>
        <v>1.3821579159158108E-3</v>
      </c>
      <c r="U34" s="203">
        <f t="shared" si="2"/>
        <v>0.29368029739776952</v>
      </c>
      <c r="DI34" s="17"/>
      <c r="DJ34" s="17"/>
      <c r="DK34" s="17"/>
      <c r="DL34" s="17"/>
    </row>
    <row r="35" spans="1:116" s="15" customFormat="1" x14ac:dyDescent="0.3">
      <c r="A35" s="14" t="s">
        <v>35</v>
      </c>
      <c r="B35" s="223">
        <v>18</v>
      </c>
      <c r="C35" s="224"/>
      <c r="D35" s="225"/>
      <c r="E35" s="223">
        <f>'2020 Responses'!I35</f>
        <v>0</v>
      </c>
      <c r="F35" s="224"/>
      <c r="G35" s="225"/>
      <c r="H35" s="226">
        <v>6</v>
      </c>
      <c r="I35" s="227"/>
      <c r="J35" s="227"/>
      <c r="K35" s="223">
        <f>'2020 Responses'!Q35</f>
        <v>0</v>
      </c>
      <c r="L35" s="224"/>
      <c r="M35" s="225"/>
      <c r="N35" s="223">
        <f>'2020 Responses'!U35</f>
        <v>0</v>
      </c>
      <c r="O35" s="224"/>
      <c r="P35" s="225"/>
      <c r="Q35" s="82">
        <v>11</v>
      </c>
      <c r="R35" s="82">
        <f>'2020 Responses'!AB35</f>
        <v>41859</v>
      </c>
      <c r="S35" s="108">
        <f t="shared" si="0"/>
        <v>0.66666666666666663</v>
      </c>
      <c r="T35" s="111">
        <f t="shared" si="1"/>
        <v>4.3001505052676843E-4</v>
      </c>
      <c r="U35" s="132">
        <f t="shared" si="2"/>
        <v>0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</row>
    <row r="36" spans="1:116" x14ac:dyDescent="0.3">
      <c r="A36" s="11" t="s">
        <v>36</v>
      </c>
      <c r="B36" s="232">
        <f>'2020 Responses'!E36</f>
        <v>198</v>
      </c>
      <c r="C36" s="233"/>
      <c r="D36" s="234"/>
      <c r="E36" s="232">
        <f>'2020 Responses'!I36</f>
        <v>8</v>
      </c>
      <c r="F36" s="233"/>
      <c r="G36" s="234"/>
      <c r="H36" s="235">
        <f>'2020 Responses'!M36</f>
        <v>158</v>
      </c>
      <c r="I36" s="236"/>
      <c r="J36" s="236"/>
      <c r="K36" s="232">
        <f>'2020 Responses'!Q36</f>
        <v>44</v>
      </c>
      <c r="L36" s="233"/>
      <c r="M36" s="234"/>
      <c r="N36" s="232">
        <f>'2020 Responses'!U36</f>
        <v>19</v>
      </c>
      <c r="O36" s="233"/>
      <c r="P36" s="234"/>
      <c r="Q36" s="84">
        <f>IFERROR('2020 Responses'!Y36,"")</f>
        <v>245</v>
      </c>
      <c r="R36" s="200">
        <f>'2020 Responses'!AB36</f>
        <v>127831</v>
      </c>
      <c r="S36" s="201">
        <f t="shared" si="0"/>
        <v>0.20202020202020202</v>
      </c>
      <c r="T36" s="202">
        <f t="shared" si="1"/>
        <v>1.9557071445893406E-3</v>
      </c>
      <c r="U36" s="203">
        <f t="shared" si="2"/>
        <v>9.5959595959595953E-2</v>
      </c>
      <c r="DI36" s="17"/>
      <c r="DJ36" s="17"/>
      <c r="DK36" s="17"/>
      <c r="DL36" s="17"/>
    </row>
    <row r="37" spans="1:116" s="15" customFormat="1" x14ac:dyDescent="0.3">
      <c r="A37" s="14" t="s">
        <v>37</v>
      </c>
      <c r="B37" s="223">
        <f>'2020 Responses'!E37</f>
        <v>6</v>
      </c>
      <c r="C37" s="224"/>
      <c r="D37" s="225"/>
      <c r="E37" s="223">
        <f>'2020 Responses'!I37</f>
        <v>0</v>
      </c>
      <c r="F37" s="224"/>
      <c r="G37" s="225"/>
      <c r="H37" s="226">
        <f>'2020 Responses'!M37</f>
        <v>6</v>
      </c>
      <c r="I37" s="227"/>
      <c r="J37" s="227"/>
      <c r="K37" s="223">
        <f>'2020 Responses'!Q37</f>
        <v>1</v>
      </c>
      <c r="L37" s="224"/>
      <c r="M37" s="225"/>
      <c r="N37" s="223">
        <f>'2020 Responses'!U37</f>
        <v>0</v>
      </c>
      <c r="O37" s="224"/>
      <c r="P37" s="225"/>
      <c r="Q37" s="82">
        <f>IFERROR('2020 Responses'!Y37,"")</f>
        <v>21</v>
      </c>
      <c r="R37" s="82">
        <f>'2020 Responses'!AB37</f>
        <v>4438</v>
      </c>
      <c r="S37" s="108">
        <f t="shared" si="0"/>
        <v>0</v>
      </c>
      <c r="T37" s="111">
        <f t="shared" si="1"/>
        <v>1.5772870662460567E-3</v>
      </c>
      <c r="U37" s="132">
        <f t="shared" si="2"/>
        <v>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</row>
    <row r="38" spans="1:116" x14ac:dyDescent="0.3">
      <c r="A38" s="11" t="s">
        <v>38</v>
      </c>
      <c r="B38" s="232">
        <f>'2020 Responses'!E38</f>
        <v>6</v>
      </c>
      <c r="C38" s="233"/>
      <c r="D38" s="234"/>
      <c r="E38" s="232">
        <f>'2020 Responses'!I38</f>
        <v>0</v>
      </c>
      <c r="F38" s="233"/>
      <c r="G38" s="234"/>
      <c r="H38" s="235">
        <f>'2020 Responses'!M38</f>
        <v>6</v>
      </c>
      <c r="I38" s="236"/>
      <c r="J38" s="236"/>
      <c r="K38" s="232">
        <f>'2020 Responses'!Q38</f>
        <v>0</v>
      </c>
      <c r="L38" s="233"/>
      <c r="M38" s="234"/>
      <c r="N38" s="232">
        <f>'2020 Responses'!U38</f>
        <v>0</v>
      </c>
      <c r="O38" s="233"/>
      <c r="P38" s="234"/>
      <c r="Q38" s="84">
        <f>IFERROR('2020 Responses'!Y38,"")</f>
        <v>2</v>
      </c>
      <c r="R38" s="200">
        <f>'2020 Responses'!AB38</f>
        <v>30034</v>
      </c>
      <c r="S38" s="201">
        <f t="shared" si="0"/>
        <v>0</v>
      </c>
      <c r="T38" s="202">
        <f t="shared" si="1"/>
        <v>1.9977358993141108E-4</v>
      </c>
      <c r="U38" s="203">
        <f t="shared" si="2"/>
        <v>0</v>
      </c>
      <c r="DI38" s="17"/>
      <c r="DJ38" s="17"/>
      <c r="DK38" s="17"/>
      <c r="DL38" s="17"/>
    </row>
    <row r="39" spans="1:116" s="15" customFormat="1" x14ac:dyDescent="0.3">
      <c r="A39" s="14" t="s">
        <v>39</v>
      </c>
      <c r="B39" s="223">
        <f>'2020 Responses'!E39</f>
        <v>109</v>
      </c>
      <c r="C39" s="224"/>
      <c r="D39" s="225"/>
      <c r="E39" s="223">
        <f>'2020 Responses'!I39</f>
        <v>0</v>
      </c>
      <c r="F39" s="224"/>
      <c r="G39" s="225"/>
      <c r="H39" s="226">
        <f>'2020 Responses'!M39</f>
        <v>57</v>
      </c>
      <c r="I39" s="227"/>
      <c r="J39" s="227"/>
      <c r="K39" s="223">
        <f>'2020 Responses'!Q39</f>
        <v>8</v>
      </c>
      <c r="L39" s="224"/>
      <c r="M39" s="225"/>
      <c r="N39" s="223">
        <f>'2020 Responses'!U39</f>
        <v>7</v>
      </c>
      <c r="O39" s="224"/>
      <c r="P39" s="225"/>
      <c r="Q39" s="82">
        <f>IFERROR('2020 Responses'!Y39,"")</f>
        <v>166</v>
      </c>
      <c r="R39" s="82">
        <f>'2020 Responses'!AB39</f>
        <v>113651</v>
      </c>
      <c r="S39" s="108">
        <f t="shared" si="0"/>
        <v>0.47706422018348627</v>
      </c>
      <c r="T39" s="111">
        <f t="shared" si="1"/>
        <v>1.0294674045982877E-3</v>
      </c>
      <c r="U39" s="132">
        <f t="shared" si="2"/>
        <v>6.4220183486238536E-2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</row>
    <row r="40" spans="1:116" x14ac:dyDescent="0.3">
      <c r="A40" s="11" t="s">
        <v>40</v>
      </c>
      <c r="B40" s="232">
        <f>'2020 Responses'!E40</f>
        <v>2</v>
      </c>
      <c r="C40" s="233"/>
      <c r="D40" s="234"/>
      <c r="E40" s="232">
        <f>'2020 Responses'!I40</f>
        <v>0</v>
      </c>
      <c r="F40" s="233"/>
      <c r="G40" s="234"/>
      <c r="H40" s="235">
        <f>'2020 Responses'!M40</f>
        <v>1</v>
      </c>
      <c r="I40" s="236"/>
      <c r="J40" s="236"/>
      <c r="K40" s="232">
        <f>'2020 Responses'!Q40</f>
        <v>0</v>
      </c>
      <c r="L40" s="233"/>
      <c r="M40" s="234"/>
      <c r="N40" s="232">
        <f>'2020 Responses'!U40</f>
        <v>0</v>
      </c>
      <c r="O40" s="233"/>
      <c r="P40" s="234"/>
      <c r="Q40" s="84">
        <f>IFERROR('2020 Responses'!Y40,"")</f>
        <v>4</v>
      </c>
      <c r="R40" s="200">
        <f>'2020 Responses'!AB40</f>
        <v>36888</v>
      </c>
      <c r="S40" s="201">
        <f t="shared" si="0"/>
        <v>0.5</v>
      </c>
      <c r="T40" s="202">
        <f t="shared" si="1"/>
        <v>5.4218173931901971E-5</v>
      </c>
      <c r="U40" s="203">
        <f t="shared" si="2"/>
        <v>0</v>
      </c>
      <c r="DI40" s="17"/>
      <c r="DJ40" s="17"/>
      <c r="DK40" s="17"/>
      <c r="DL40" s="17"/>
    </row>
    <row r="41" spans="1:116" s="15" customFormat="1" x14ac:dyDescent="0.3">
      <c r="A41" s="14" t="s">
        <v>41</v>
      </c>
      <c r="B41" s="223">
        <f>'2020 Responses'!E41</f>
        <v>25</v>
      </c>
      <c r="C41" s="224"/>
      <c r="D41" s="225"/>
      <c r="E41" s="223">
        <f>'2020 Responses'!I41</f>
        <v>0</v>
      </c>
      <c r="F41" s="224"/>
      <c r="G41" s="225"/>
      <c r="H41" s="226">
        <f>'2020 Responses'!M41</f>
        <v>23</v>
      </c>
      <c r="I41" s="227"/>
      <c r="J41" s="227"/>
      <c r="K41" s="223">
        <f>'2020 Responses'!Q41</f>
        <v>5</v>
      </c>
      <c r="L41" s="224"/>
      <c r="M41" s="225"/>
      <c r="N41" s="223">
        <f>'2020 Responses'!U41</f>
        <v>0</v>
      </c>
      <c r="O41" s="224"/>
      <c r="P41" s="225"/>
      <c r="Q41" s="82">
        <f>IFERROR('2020 Responses'!Y41,"")</f>
        <v>56</v>
      </c>
      <c r="R41" s="82">
        <f>'2020 Responses'!AB41</f>
        <v>106914</v>
      </c>
      <c r="S41" s="108">
        <f t="shared" si="0"/>
        <v>0.08</v>
      </c>
      <c r="T41" s="111">
        <f t="shared" si="1"/>
        <v>2.8059936023345865E-4</v>
      </c>
      <c r="U41" s="132">
        <f t="shared" si="2"/>
        <v>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1:116" s="7" customFormat="1" x14ac:dyDescent="0.3">
      <c r="A42" s="16" t="s">
        <v>45</v>
      </c>
      <c r="B42" s="228">
        <f>SUM(B3:B41)</f>
        <v>6798</v>
      </c>
      <c r="C42" s="228"/>
      <c r="D42" s="228"/>
      <c r="E42" s="228">
        <f>SUM(E3:E41)</f>
        <v>78</v>
      </c>
      <c r="F42" s="228"/>
      <c r="G42" s="228"/>
      <c r="H42" s="228">
        <f>SUM(H3:H41)</f>
        <v>5128</v>
      </c>
      <c r="I42" s="228"/>
      <c r="J42" s="228"/>
      <c r="K42" s="228">
        <f>SUM(K3:K41)</f>
        <v>438</v>
      </c>
      <c r="L42" s="228"/>
      <c r="M42" s="228"/>
      <c r="N42" s="229">
        <f>SUM(N3:N41)</f>
        <v>1484</v>
      </c>
      <c r="O42" s="230"/>
      <c r="P42" s="231"/>
      <c r="Q42" s="83">
        <f>SUM(Q3:Q41)</f>
        <v>5335</v>
      </c>
      <c r="R42" s="83">
        <f>SUM(R3:R41)</f>
        <v>3297464</v>
      </c>
      <c r="S42" s="83"/>
      <c r="T42" s="83"/>
      <c r="U42" s="83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</row>
    <row r="43" spans="1:116" s="17" customFormat="1" x14ac:dyDescent="0.3">
      <c r="A43" s="153" t="s">
        <v>94</v>
      </c>
      <c r="B43" s="220">
        <f>AVERAGE(B3:B41)</f>
        <v>174.30769230769232</v>
      </c>
      <c r="C43" s="221"/>
      <c r="D43" s="174">
        <f>AVERAGE(D3:F41)</f>
        <v>2</v>
      </c>
      <c r="E43" s="220">
        <f>AVERAGE(E3:E41)</f>
        <v>2</v>
      </c>
      <c r="F43" s="221"/>
      <c r="G43" s="174">
        <f>AVERAGE(G3:I41)</f>
        <v>131.48717948717947</v>
      </c>
      <c r="H43" s="220">
        <f>AVERAGE(H3:H41)</f>
        <v>131.48717948717947</v>
      </c>
      <c r="I43" s="221"/>
      <c r="J43" s="174">
        <f>AVERAGE(J3:L41)</f>
        <v>11.23076923076923</v>
      </c>
      <c r="K43" s="220">
        <f>AVERAGE(K3:K41)</f>
        <v>11.23076923076923</v>
      </c>
      <c r="L43" s="222"/>
      <c r="M43" s="221"/>
      <c r="N43" s="220">
        <f>AVERAGE(N3:N41)</f>
        <v>38.051282051282051</v>
      </c>
      <c r="O43" s="222"/>
      <c r="P43" s="221"/>
      <c r="Q43" s="199">
        <f>AVERAGE(Q3:Q41)</f>
        <v>136.7948717948718</v>
      </c>
      <c r="R43" s="153"/>
      <c r="S43" s="153"/>
      <c r="T43" s="153"/>
      <c r="U43" s="153"/>
    </row>
    <row r="44" spans="1:116" s="17" customFormat="1" x14ac:dyDescent="0.3"/>
    <row r="45" spans="1:116" s="17" customFormat="1" x14ac:dyDescent="0.3"/>
    <row r="46" spans="1:116" s="17" customFormat="1" x14ac:dyDescent="0.3"/>
    <row r="47" spans="1:116" s="17" customFormat="1" x14ac:dyDescent="0.3"/>
    <row r="48" spans="1:116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="17" customFormat="1" x14ac:dyDescent="0.3"/>
    <row r="130" s="17" customFormat="1" x14ac:dyDescent="0.3"/>
    <row r="131" s="17" customFormat="1" x14ac:dyDescent="0.3"/>
    <row r="132" s="17" customFormat="1" x14ac:dyDescent="0.3"/>
    <row r="133" s="17" customFormat="1" x14ac:dyDescent="0.3"/>
    <row r="134" s="17" customFormat="1" x14ac:dyDescent="0.3"/>
    <row r="135" s="17" customFormat="1" x14ac:dyDescent="0.3"/>
    <row r="136" s="17" customFormat="1" x14ac:dyDescent="0.3"/>
    <row r="137" s="17" customFormat="1" x14ac:dyDescent="0.3"/>
    <row r="138" s="17" customFormat="1" x14ac:dyDescent="0.3"/>
    <row r="139" s="17" customFormat="1" x14ac:dyDescent="0.3"/>
    <row r="140" s="17" customFormat="1" x14ac:dyDescent="0.3"/>
    <row r="141" s="17" customFormat="1" x14ac:dyDescent="0.3"/>
    <row r="142" s="17" customFormat="1" x14ac:dyDescent="0.3"/>
    <row r="143" s="17" customFormat="1" x14ac:dyDescent="0.3"/>
    <row r="144" s="17" customFormat="1" x14ac:dyDescent="0.3"/>
    <row r="145" s="17" customFormat="1" x14ac:dyDescent="0.3"/>
    <row r="146" s="17" customFormat="1" x14ac:dyDescent="0.3"/>
    <row r="147" s="17" customFormat="1" x14ac:dyDescent="0.3"/>
    <row r="148" s="17" customFormat="1" x14ac:dyDescent="0.3"/>
    <row r="149" s="17" customFormat="1" x14ac:dyDescent="0.3"/>
    <row r="150" s="17" customFormat="1" x14ac:dyDescent="0.3"/>
    <row r="151" s="17" customFormat="1" x14ac:dyDescent="0.3"/>
    <row r="152" s="17" customFormat="1" x14ac:dyDescent="0.3"/>
    <row r="153" s="17" customFormat="1" x14ac:dyDescent="0.3"/>
    <row r="154" s="17" customFormat="1" x14ac:dyDescent="0.3"/>
    <row r="155" s="17" customFormat="1" x14ac:dyDescent="0.3"/>
    <row r="156" s="17" customFormat="1" x14ac:dyDescent="0.3"/>
    <row r="157" s="17" customFormat="1" x14ac:dyDescent="0.3"/>
    <row r="158" s="17" customFormat="1" x14ac:dyDescent="0.3"/>
    <row r="159" s="17" customFormat="1" x14ac:dyDescent="0.3"/>
    <row r="160" s="17" customFormat="1" x14ac:dyDescent="0.3"/>
    <row r="161" s="17" customFormat="1" x14ac:dyDescent="0.3"/>
    <row r="162" s="17" customFormat="1" x14ac:dyDescent="0.3"/>
    <row r="163" s="17" customFormat="1" x14ac:dyDescent="0.3"/>
    <row r="164" s="17" customFormat="1" x14ac:dyDescent="0.3"/>
    <row r="165" s="17" customFormat="1" x14ac:dyDescent="0.3"/>
    <row r="166" s="17" customFormat="1" x14ac:dyDescent="0.3"/>
    <row r="167" s="17" customFormat="1" x14ac:dyDescent="0.3"/>
    <row r="168" s="17" customFormat="1" x14ac:dyDescent="0.3"/>
    <row r="169" s="17" customFormat="1" x14ac:dyDescent="0.3"/>
    <row r="170" s="17" customFormat="1" x14ac:dyDescent="0.3"/>
    <row r="171" s="17" customFormat="1" x14ac:dyDescent="0.3"/>
    <row r="172" s="17" customFormat="1" x14ac:dyDescent="0.3"/>
    <row r="173" s="17" customFormat="1" x14ac:dyDescent="0.3"/>
    <row r="174" s="17" customFormat="1" x14ac:dyDescent="0.3"/>
    <row r="175" s="17" customFormat="1" x14ac:dyDescent="0.3"/>
    <row r="176" s="17" customFormat="1" x14ac:dyDescent="0.3"/>
    <row r="177" spans="1:17" s="17" customFormat="1" x14ac:dyDescent="0.3"/>
    <row r="178" spans="1:17" s="17" customFormat="1" x14ac:dyDescent="0.3"/>
    <row r="179" spans="1:17" s="17" customFormat="1" x14ac:dyDescent="0.3"/>
    <row r="180" spans="1:17" s="17" customFormat="1" x14ac:dyDescent="0.3"/>
    <row r="181" spans="1:17" s="17" customFormat="1" x14ac:dyDescent="0.3"/>
    <row r="182" spans="1:17" s="17" customFormat="1" x14ac:dyDescent="0.3"/>
    <row r="183" spans="1:17" s="17" customFormat="1" x14ac:dyDescent="0.3"/>
    <row r="184" spans="1:17" s="17" customFormat="1" x14ac:dyDescent="0.3"/>
    <row r="185" spans="1:17" s="17" customFormat="1" x14ac:dyDescent="0.3">
      <c r="Q185"/>
    </row>
    <row r="186" spans="1:17" s="17" customFormat="1" x14ac:dyDescent="0.3">
      <c r="Q186"/>
    </row>
    <row r="187" spans="1:17" s="17" customFormat="1" x14ac:dyDescent="0.3">
      <c r="Q187"/>
    </row>
    <row r="188" spans="1:17" s="17" customFormat="1" x14ac:dyDescent="0.3">
      <c r="Q188"/>
    </row>
    <row r="189" spans="1:17" s="17" customFormat="1" x14ac:dyDescent="0.3">
      <c r="Q189"/>
    </row>
    <row r="190" spans="1:17" s="17" customFormat="1" x14ac:dyDescent="0.3">
      <c r="Q190"/>
    </row>
    <row r="191" spans="1:17" s="17" customFormat="1" x14ac:dyDescent="0.3">
      <c r="Q191"/>
    </row>
    <row r="192" spans="1:17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</sheetData>
  <mergeCells count="215">
    <mergeCell ref="B1:D1"/>
    <mergeCell ref="E1:G1"/>
    <mergeCell ref="H1:J1"/>
    <mergeCell ref="K1:M1"/>
    <mergeCell ref="N1:P1"/>
    <mergeCell ref="B2:D2"/>
    <mergeCell ref="E2:G2"/>
    <mergeCell ref="H2:J2"/>
    <mergeCell ref="K2:M2"/>
    <mergeCell ref="N2:P2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6:D26"/>
    <mergeCell ref="E26:G26"/>
    <mergeCell ref="H26:J26"/>
    <mergeCell ref="K26:M26"/>
    <mergeCell ref="N26:P26"/>
    <mergeCell ref="B27:D27"/>
    <mergeCell ref="E27:G27"/>
    <mergeCell ref="H27:J27"/>
    <mergeCell ref="K27:M27"/>
    <mergeCell ref="N27:P27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31:D31"/>
    <mergeCell ref="E31:G31"/>
    <mergeCell ref="H31:J31"/>
    <mergeCell ref="K31:M31"/>
    <mergeCell ref="N31:P31"/>
    <mergeCell ref="B32:D32"/>
    <mergeCell ref="E32:G32"/>
    <mergeCell ref="H32:J32"/>
    <mergeCell ref="K32:M32"/>
    <mergeCell ref="N32:P32"/>
    <mergeCell ref="B33:D33"/>
    <mergeCell ref="E33:G33"/>
    <mergeCell ref="H33:J33"/>
    <mergeCell ref="K33:M33"/>
    <mergeCell ref="N33:P33"/>
    <mergeCell ref="B34:D34"/>
    <mergeCell ref="E34:G34"/>
    <mergeCell ref="H34:J34"/>
    <mergeCell ref="K34:M34"/>
    <mergeCell ref="N34:P34"/>
    <mergeCell ref="B35:D35"/>
    <mergeCell ref="E35:G35"/>
    <mergeCell ref="H35:J35"/>
    <mergeCell ref="K35:M35"/>
    <mergeCell ref="N35:P35"/>
    <mergeCell ref="B36:D36"/>
    <mergeCell ref="E36:G36"/>
    <mergeCell ref="H36:J36"/>
    <mergeCell ref="K36:M36"/>
    <mergeCell ref="N36:P36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B39:D39"/>
    <mergeCell ref="E39:G39"/>
    <mergeCell ref="H39:J39"/>
    <mergeCell ref="K39:M39"/>
    <mergeCell ref="N39:P39"/>
    <mergeCell ref="B40:D40"/>
    <mergeCell ref="E40:G40"/>
    <mergeCell ref="H40:J40"/>
    <mergeCell ref="K40:M40"/>
    <mergeCell ref="N40:P40"/>
    <mergeCell ref="B43:C43"/>
    <mergeCell ref="E43:F43"/>
    <mergeCell ref="H43:I43"/>
    <mergeCell ref="K43:M43"/>
    <mergeCell ref="N43:P43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N42:P42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7326-7676-49FE-9134-D7E8958928A3}">
  <sheetPr codeName="Sheet17"/>
  <dimension ref="A1:BE147"/>
  <sheetViews>
    <sheetView zoomScaleNormal="100" workbookViewId="0">
      <pane ySplit="1" topLeftCell="A12" activePane="bottomLeft" state="frozen"/>
      <selection pane="bottomLeft" activeCell="A41" sqref="A41"/>
    </sheetView>
  </sheetViews>
  <sheetFormatPr defaultRowHeight="14.4" x14ac:dyDescent="0.3"/>
  <cols>
    <col min="1" max="1" width="12.6640625" style="6" customWidth="1"/>
    <col min="2" max="2" width="10.77734375" style="3" customWidth="1"/>
    <col min="3" max="3" width="13.44140625" style="3" customWidth="1"/>
    <col min="4" max="4" width="11.33203125" style="3" customWidth="1"/>
    <col min="5" max="5" width="7.21875" style="3" customWidth="1"/>
    <col min="6" max="6" width="10.77734375" style="8" customWidth="1"/>
    <col min="7" max="7" width="13" style="2" customWidth="1"/>
    <col min="8" max="8" width="11.33203125" style="2" customWidth="1"/>
    <col min="9" max="9" width="8.77734375" style="2" customWidth="1"/>
    <col min="10" max="10" width="10.77734375" style="2" customWidth="1"/>
    <col min="11" max="11" width="13.44140625" style="8" customWidth="1"/>
    <col min="12" max="12" width="11.33203125" style="8" customWidth="1"/>
    <col min="13" max="13" width="9.21875" style="2" customWidth="1"/>
    <col min="14" max="14" width="10.77734375" style="2" customWidth="1"/>
    <col min="15" max="15" width="12.77734375" style="2" customWidth="1"/>
    <col min="16" max="16" width="11.33203125" style="2" customWidth="1"/>
    <col min="17" max="17" width="8" style="1" customWidth="1"/>
    <col min="18" max="18" width="10.77734375" customWidth="1"/>
    <col min="19" max="19" width="12.77734375" customWidth="1"/>
    <col min="20" max="20" width="11.33203125" customWidth="1"/>
    <col min="22" max="22" width="10.77734375" customWidth="1"/>
    <col min="23" max="23" width="13.44140625" customWidth="1"/>
    <col min="24" max="24" width="11.33203125" customWidth="1"/>
    <col min="26" max="26" width="9.21875" style="17" customWidth="1"/>
    <col min="27" max="27" width="8.88671875" style="17"/>
    <col min="28" max="28" width="12.44140625" style="17" customWidth="1"/>
    <col min="29" max="57" width="8.88671875" style="17"/>
  </cols>
  <sheetData>
    <row r="1" spans="1:57" ht="27.6" customHeight="1" thickTop="1" thickBot="1" x14ac:dyDescent="0.35">
      <c r="A1" s="250" t="s">
        <v>0</v>
      </c>
      <c r="B1" s="252" t="s">
        <v>1</v>
      </c>
      <c r="C1" s="253"/>
      <c r="D1" s="253"/>
      <c r="E1" s="254"/>
      <c r="F1" s="247" t="s">
        <v>2</v>
      </c>
      <c r="G1" s="248"/>
      <c r="H1" s="248"/>
      <c r="I1" s="249"/>
      <c r="J1" s="247" t="s">
        <v>3</v>
      </c>
      <c r="K1" s="248"/>
      <c r="L1" s="248"/>
      <c r="M1" s="53"/>
      <c r="N1" s="247" t="s">
        <v>48</v>
      </c>
      <c r="O1" s="248"/>
      <c r="P1" s="248"/>
      <c r="Q1" s="249"/>
      <c r="R1" s="247" t="s">
        <v>4</v>
      </c>
      <c r="S1" s="248"/>
      <c r="T1" s="248"/>
      <c r="U1" s="249"/>
      <c r="V1" s="247" t="s">
        <v>97</v>
      </c>
      <c r="W1" s="248"/>
      <c r="X1" s="248"/>
      <c r="Y1" s="249"/>
      <c r="Z1" s="248" t="s">
        <v>76</v>
      </c>
      <c r="AA1" s="248"/>
      <c r="AB1" s="249"/>
    </row>
    <row r="2" spans="1:57" ht="30" thickTop="1" thickBot="1" x14ac:dyDescent="0.35">
      <c r="A2" s="251"/>
      <c r="B2" s="173" t="s">
        <v>46</v>
      </c>
      <c r="C2" s="171" t="s">
        <v>47</v>
      </c>
      <c r="D2" s="171" t="s">
        <v>54</v>
      </c>
      <c r="E2" s="172" t="s">
        <v>80</v>
      </c>
      <c r="F2" s="173" t="s">
        <v>46</v>
      </c>
      <c r="G2" s="171" t="s">
        <v>47</v>
      </c>
      <c r="H2" s="171" t="s">
        <v>54</v>
      </c>
      <c r="I2" s="172" t="s">
        <v>80</v>
      </c>
      <c r="J2" s="173" t="s">
        <v>46</v>
      </c>
      <c r="K2" s="171" t="s">
        <v>47</v>
      </c>
      <c r="L2" s="171" t="s">
        <v>54</v>
      </c>
      <c r="M2" s="172" t="s">
        <v>80</v>
      </c>
      <c r="N2" s="173" t="s">
        <v>46</v>
      </c>
      <c r="O2" s="171" t="s">
        <v>47</v>
      </c>
      <c r="P2" s="171" t="s">
        <v>54</v>
      </c>
      <c r="Q2" s="172" t="s">
        <v>80</v>
      </c>
      <c r="R2" s="173" t="s">
        <v>46</v>
      </c>
      <c r="S2" s="171" t="s">
        <v>47</v>
      </c>
      <c r="T2" s="171" t="s">
        <v>54</v>
      </c>
      <c r="U2" s="172" t="s">
        <v>80</v>
      </c>
      <c r="V2" s="173" t="s">
        <v>46</v>
      </c>
      <c r="W2" s="171" t="s">
        <v>47</v>
      </c>
      <c r="X2" s="171" t="s">
        <v>54</v>
      </c>
      <c r="Y2" s="172" t="s">
        <v>80</v>
      </c>
      <c r="Z2" s="171" t="s">
        <v>77</v>
      </c>
      <c r="AA2" s="171" t="s">
        <v>78</v>
      </c>
      <c r="AB2" s="172" t="s">
        <v>81</v>
      </c>
    </row>
    <row r="3" spans="1:57" s="24" customFormat="1" ht="15" thickTop="1" x14ac:dyDescent="0.3">
      <c r="A3" s="56" t="s">
        <v>5</v>
      </c>
      <c r="B3" s="88">
        <v>1</v>
      </c>
      <c r="C3" s="88">
        <v>0</v>
      </c>
      <c r="D3" s="88">
        <v>0</v>
      </c>
      <c r="E3" s="89">
        <f t="shared" ref="E3:E41" si="0">SUM(B3:D3)</f>
        <v>1</v>
      </c>
      <c r="F3" s="88">
        <v>0</v>
      </c>
      <c r="G3" s="88">
        <v>0</v>
      </c>
      <c r="H3" s="88">
        <v>0</v>
      </c>
      <c r="I3" s="89">
        <f t="shared" ref="I3:I41" si="1">SUM(F3:H3)</f>
        <v>0</v>
      </c>
      <c r="J3" s="88">
        <v>1</v>
      </c>
      <c r="K3" s="88">
        <v>0</v>
      </c>
      <c r="L3" s="88">
        <v>0</v>
      </c>
      <c r="M3" s="89">
        <f t="shared" ref="M3:M41" si="2">SUM(J3:L3)</f>
        <v>1</v>
      </c>
      <c r="N3" s="88">
        <v>1</v>
      </c>
      <c r="O3" s="88">
        <v>0</v>
      </c>
      <c r="P3" s="88">
        <v>0</v>
      </c>
      <c r="Q3" s="89">
        <f t="shared" ref="Q3:Q41" si="3">SUM(N3:P3)</f>
        <v>1</v>
      </c>
      <c r="R3" s="90">
        <v>0</v>
      </c>
      <c r="S3" s="90">
        <v>0</v>
      </c>
      <c r="T3" s="90">
        <v>0</v>
      </c>
      <c r="U3" s="91">
        <f t="shared" ref="U3:U41" si="4">SUM(R3:T3)</f>
        <v>0</v>
      </c>
      <c r="V3" s="90">
        <v>0</v>
      </c>
      <c r="W3" s="90">
        <v>0</v>
      </c>
      <c r="X3" s="90">
        <v>0</v>
      </c>
      <c r="Y3" s="91">
        <f t="shared" ref="Y3:Y41" si="5">SUM(V3:X3)</f>
        <v>0</v>
      </c>
      <c r="Z3" s="92">
        <v>12979</v>
      </c>
      <c r="AA3" s="93">
        <v>1293</v>
      </c>
      <c r="AB3" s="94">
        <f t="shared" ref="AB3:AB41" si="6">SUM(Z3:AA3)</f>
        <v>14272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s="17" customFormat="1" x14ac:dyDescent="0.3">
      <c r="A4" s="57" t="s">
        <v>6</v>
      </c>
      <c r="B4" s="95">
        <v>21</v>
      </c>
      <c r="C4" s="95">
        <v>0</v>
      </c>
      <c r="D4" s="95">
        <v>0</v>
      </c>
      <c r="E4" s="89">
        <f t="shared" si="0"/>
        <v>21</v>
      </c>
      <c r="F4" s="95">
        <v>0</v>
      </c>
      <c r="G4" s="95">
        <v>0</v>
      </c>
      <c r="H4" s="95">
        <v>0</v>
      </c>
      <c r="I4" s="89">
        <f t="shared" si="1"/>
        <v>0</v>
      </c>
      <c r="J4" s="95">
        <v>5</v>
      </c>
      <c r="K4" s="95">
        <v>0</v>
      </c>
      <c r="L4" s="95">
        <v>0</v>
      </c>
      <c r="M4" s="89">
        <f t="shared" si="2"/>
        <v>5</v>
      </c>
      <c r="N4" s="95">
        <v>11</v>
      </c>
      <c r="O4" s="95">
        <v>0</v>
      </c>
      <c r="P4" s="95">
        <v>0</v>
      </c>
      <c r="Q4" s="89">
        <f t="shared" si="3"/>
        <v>11</v>
      </c>
      <c r="R4" s="96">
        <v>0</v>
      </c>
      <c r="S4" s="96">
        <v>0</v>
      </c>
      <c r="T4" s="96">
        <v>0</v>
      </c>
      <c r="U4" s="91">
        <f t="shared" si="4"/>
        <v>0</v>
      </c>
      <c r="V4" s="96">
        <v>5</v>
      </c>
      <c r="W4" s="96">
        <v>0</v>
      </c>
      <c r="X4" s="96">
        <v>0</v>
      </c>
      <c r="Y4" s="91">
        <f t="shared" si="5"/>
        <v>5</v>
      </c>
      <c r="Z4" s="97">
        <v>12256</v>
      </c>
      <c r="AA4" s="98">
        <v>535</v>
      </c>
      <c r="AB4" s="99">
        <f t="shared" si="6"/>
        <v>12791</v>
      </c>
    </row>
    <row r="5" spans="1:57" s="23" customFormat="1" x14ac:dyDescent="0.3">
      <c r="A5" s="58" t="s">
        <v>7</v>
      </c>
      <c r="B5" s="88">
        <v>12</v>
      </c>
      <c r="C5" s="88">
        <v>22</v>
      </c>
      <c r="D5" s="88">
        <v>0</v>
      </c>
      <c r="E5" s="89">
        <f t="shared" si="0"/>
        <v>34</v>
      </c>
      <c r="F5" s="88">
        <v>0</v>
      </c>
      <c r="G5" s="88">
        <v>0</v>
      </c>
      <c r="H5" s="88">
        <v>0</v>
      </c>
      <c r="I5" s="89">
        <f t="shared" si="1"/>
        <v>0</v>
      </c>
      <c r="J5" s="88">
        <v>12</v>
      </c>
      <c r="K5" s="88">
        <v>21</v>
      </c>
      <c r="L5" s="88">
        <v>0</v>
      </c>
      <c r="M5" s="89">
        <f t="shared" si="2"/>
        <v>33</v>
      </c>
      <c r="N5" s="88">
        <v>5</v>
      </c>
      <c r="O5" s="88">
        <v>1</v>
      </c>
      <c r="P5" s="88">
        <v>0</v>
      </c>
      <c r="Q5" s="89">
        <f t="shared" si="3"/>
        <v>6</v>
      </c>
      <c r="R5" s="90">
        <v>0</v>
      </c>
      <c r="S5" s="90">
        <v>3</v>
      </c>
      <c r="T5" s="90">
        <v>0</v>
      </c>
      <c r="U5" s="91">
        <f t="shared" si="4"/>
        <v>3</v>
      </c>
      <c r="V5" s="90">
        <v>18</v>
      </c>
      <c r="W5" s="90">
        <v>30</v>
      </c>
      <c r="X5" s="90">
        <v>0</v>
      </c>
      <c r="Y5" s="91">
        <f t="shared" si="5"/>
        <v>48</v>
      </c>
      <c r="Z5" s="92">
        <v>70061</v>
      </c>
      <c r="AA5" s="93">
        <v>5204</v>
      </c>
      <c r="AB5" s="94">
        <f t="shared" si="6"/>
        <v>75265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s="17" customFormat="1" x14ac:dyDescent="0.3">
      <c r="A6" s="57" t="s">
        <v>8</v>
      </c>
      <c r="B6" s="95">
        <v>156</v>
      </c>
      <c r="C6" s="95">
        <v>2</v>
      </c>
      <c r="D6" s="95"/>
      <c r="E6" s="89">
        <f t="shared" si="0"/>
        <v>158</v>
      </c>
      <c r="F6" s="95">
        <v>0</v>
      </c>
      <c r="G6" s="95">
        <v>0</v>
      </c>
      <c r="H6" s="95">
        <v>0</v>
      </c>
      <c r="I6" s="89">
        <f t="shared" si="1"/>
        <v>0</v>
      </c>
      <c r="J6" s="95">
        <v>84</v>
      </c>
      <c r="K6" s="95">
        <v>1</v>
      </c>
      <c r="L6" s="95"/>
      <c r="M6" s="89">
        <f t="shared" si="2"/>
        <v>85</v>
      </c>
      <c r="N6" s="95">
        <v>8</v>
      </c>
      <c r="O6" s="95"/>
      <c r="P6" s="95"/>
      <c r="Q6" s="89">
        <f t="shared" si="3"/>
        <v>8</v>
      </c>
      <c r="R6" s="96">
        <v>243</v>
      </c>
      <c r="S6" s="96">
        <v>5</v>
      </c>
      <c r="T6" s="96"/>
      <c r="U6" s="91">
        <f t="shared" si="4"/>
        <v>248</v>
      </c>
      <c r="V6" s="96">
        <v>79</v>
      </c>
      <c r="W6" s="96">
        <v>3</v>
      </c>
      <c r="X6" s="96"/>
      <c r="Y6" s="91">
        <f t="shared" si="5"/>
        <v>82</v>
      </c>
      <c r="Z6" s="97">
        <v>44528</v>
      </c>
      <c r="AA6" s="98">
        <v>1772</v>
      </c>
      <c r="AB6" s="99">
        <f t="shared" si="6"/>
        <v>46300</v>
      </c>
    </row>
    <row r="7" spans="1:57" s="24" customFormat="1" x14ac:dyDescent="0.3">
      <c r="A7" s="58" t="s">
        <v>9</v>
      </c>
      <c r="B7" s="88">
        <v>53</v>
      </c>
      <c r="C7" s="88">
        <v>6</v>
      </c>
      <c r="D7" s="88">
        <v>1</v>
      </c>
      <c r="E7" s="89">
        <f t="shared" si="0"/>
        <v>60</v>
      </c>
      <c r="F7" s="88">
        <v>0</v>
      </c>
      <c r="G7" s="88">
        <v>0</v>
      </c>
      <c r="H7" s="88">
        <v>0</v>
      </c>
      <c r="I7" s="89">
        <f t="shared" si="1"/>
        <v>0</v>
      </c>
      <c r="J7" s="88">
        <v>49</v>
      </c>
      <c r="K7" s="88">
        <v>5</v>
      </c>
      <c r="L7" s="88">
        <v>1</v>
      </c>
      <c r="M7" s="89">
        <f t="shared" si="2"/>
        <v>55</v>
      </c>
      <c r="N7" s="88">
        <v>5</v>
      </c>
      <c r="O7" s="88">
        <v>0</v>
      </c>
      <c r="P7" s="88">
        <v>0</v>
      </c>
      <c r="Q7" s="89">
        <f t="shared" si="3"/>
        <v>5</v>
      </c>
      <c r="R7" s="90">
        <v>34</v>
      </c>
      <c r="S7" s="90">
        <v>2</v>
      </c>
      <c r="T7" s="90">
        <v>0</v>
      </c>
      <c r="U7" s="91">
        <f t="shared" si="4"/>
        <v>36</v>
      </c>
      <c r="V7" s="90">
        <v>73</v>
      </c>
      <c r="W7" s="90">
        <v>12</v>
      </c>
      <c r="X7" s="90">
        <v>1</v>
      </c>
      <c r="Y7" s="91">
        <f t="shared" si="5"/>
        <v>86</v>
      </c>
      <c r="Z7" s="92">
        <v>47472</v>
      </c>
      <c r="AA7" s="93">
        <v>2107</v>
      </c>
      <c r="AB7" s="94">
        <f t="shared" si="6"/>
        <v>49579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s="17" customFormat="1" x14ac:dyDescent="0.3">
      <c r="A8" s="57" t="s">
        <v>10</v>
      </c>
      <c r="B8" s="95">
        <v>914</v>
      </c>
      <c r="C8" s="95">
        <v>14</v>
      </c>
      <c r="D8" s="95">
        <v>9</v>
      </c>
      <c r="E8" s="89">
        <f t="shared" si="0"/>
        <v>937</v>
      </c>
      <c r="F8" s="95">
        <v>0</v>
      </c>
      <c r="G8" s="95">
        <v>0</v>
      </c>
      <c r="H8" s="95">
        <v>0</v>
      </c>
      <c r="I8" s="89">
        <f t="shared" si="1"/>
        <v>0</v>
      </c>
      <c r="J8" s="95">
        <v>389</v>
      </c>
      <c r="K8" s="95">
        <v>7</v>
      </c>
      <c r="L8" s="95">
        <v>8</v>
      </c>
      <c r="M8" s="89">
        <f t="shared" si="2"/>
        <v>404</v>
      </c>
      <c r="N8" s="95"/>
      <c r="O8" s="95"/>
      <c r="P8" s="95"/>
      <c r="Q8" s="89">
        <f t="shared" si="3"/>
        <v>0</v>
      </c>
      <c r="R8" s="96">
        <v>27</v>
      </c>
      <c r="S8" s="96">
        <v>4</v>
      </c>
      <c r="T8" s="96">
        <v>1</v>
      </c>
      <c r="U8" s="91">
        <f t="shared" si="4"/>
        <v>32</v>
      </c>
      <c r="V8" s="96">
        <v>246</v>
      </c>
      <c r="W8" s="96">
        <v>60</v>
      </c>
      <c r="X8" s="96">
        <v>0</v>
      </c>
      <c r="Y8" s="91">
        <f t="shared" si="5"/>
        <v>306</v>
      </c>
      <c r="Z8" s="97">
        <v>176842</v>
      </c>
      <c r="AA8" s="98">
        <v>9084</v>
      </c>
      <c r="AB8" s="99">
        <f t="shared" si="6"/>
        <v>185926</v>
      </c>
    </row>
    <row r="9" spans="1:57" s="24" customFormat="1" x14ac:dyDescent="0.3">
      <c r="A9" s="58" t="s">
        <v>11</v>
      </c>
      <c r="B9" s="88">
        <v>0</v>
      </c>
      <c r="C9" s="88">
        <v>0</v>
      </c>
      <c r="D9" s="88">
        <v>0</v>
      </c>
      <c r="E9" s="89">
        <f t="shared" si="0"/>
        <v>0</v>
      </c>
      <c r="F9" s="88">
        <v>0</v>
      </c>
      <c r="G9" s="88">
        <v>0</v>
      </c>
      <c r="H9" s="88">
        <v>0</v>
      </c>
      <c r="I9" s="89">
        <f t="shared" si="1"/>
        <v>0</v>
      </c>
      <c r="J9" s="88">
        <v>0</v>
      </c>
      <c r="K9" s="88">
        <v>0</v>
      </c>
      <c r="L9" s="88">
        <v>0</v>
      </c>
      <c r="M9" s="89">
        <f t="shared" si="2"/>
        <v>0</v>
      </c>
      <c r="N9" s="88">
        <v>0</v>
      </c>
      <c r="O9" s="88">
        <v>0</v>
      </c>
      <c r="P9" s="88">
        <v>0</v>
      </c>
      <c r="Q9" s="89">
        <f>SUM(N9:P9)</f>
        <v>0</v>
      </c>
      <c r="R9" s="90">
        <v>0</v>
      </c>
      <c r="S9" s="90">
        <v>0</v>
      </c>
      <c r="T9" s="90">
        <v>0</v>
      </c>
      <c r="U9" s="91">
        <f t="shared" si="4"/>
        <v>0</v>
      </c>
      <c r="V9" s="90">
        <v>0</v>
      </c>
      <c r="W9" s="90">
        <v>1</v>
      </c>
      <c r="X9" s="90">
        <v>0</v>
      </c>
      <c r="Y9" s="91">
        <f t="shared" si="5"/>
        <v>1</v>
      </c>
      <c r="Z9" s="92">
        <v>5467</v>
      </c>
      <c r="AA9" s="93">
        <v>283</v>
      </c>
      <c r="AB9" s="94">
        <f t="shared" si="6"/>
        <v>5750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s="26" customFormat="1" x14ac:dyDescent="0.3">
      <c r="A10" s="57" t="s">
        <v>12</v>
      </c>
      <c r="B10" s="95">
        <v>49</v>
      </c>
      <c r="C10" s="95">
        <v>24</v>
      </c>
      <c r="D10" s="95">
        <v>0</v>
      </c>
      <c r="E10" s="89">
        <f t="shared" si="0"/>
        <v>73</v>
      </c>
      <c r="F10" s="95">
        <v>0</v>
      </c>
      <c r="G10" s="95">
        <v>0</v>
      </c>
      <c r="H10" s="95">
        <v>0</v>
      </c>
      <c r="I10" s="89">
        <f t="shared" si="1"/>
        <v>0</v>
      </c>
      <c r="J10" s="95">
        <v>40</v>
      </c>
      <c r="K10" s="95">
        <v>23</v>
      </c>
      <c r="L10" s="95">
        <v>0</v>
      </c>
      <c r="M10" s="89">
        <f t="shared" si="2"/>
        <v>63</v>
      </c>
      <c r="N10" s="95">
        <v>15</v>
      </c>
      <c r="O10" s="95">
        <v>4</v>
      </c>
      <c r="P10" s="95">
        <v>0</v>
      </c>
      <c r="Q10" s="89">
        <f t="shared" si="3"/>
        <v>19</v>
      </c>
      <c r="R10" s="96">
        <v>5</v>
      </c>
      <c r="S10" s="96">
        <v>9</v>
      </c>
      <c r="T10" s="96">
        <v>0</v>
      </c>
      <c r="U10" s="91">
        <f t="shared" si="4"/>
        <v>14</v>
      </c>
      <c r="V10" s="96">
        <v>75</v>
      </c>
      <c r="W10" s="96">
        <v>22</v>
      </c>
      <c r="X10" s="96">
        <v>0</v>
      </c>
      <c r="Y10" s="91">
        <f t="shared" si="5"/>
        <v>97</v>
      </c>
      <c r="Z10" s="97">
        <v>52831</v>
      </c>
      <c r="AA10" s="98">
        <v>3003</v>
      </c>
      <c r="AB10" s="99">
        <f t="shared" si="6"/>
        <v>55834</v>
      </c>
    </row>
    <row r="11" spans="1:57" s="25" customFormat="1" x14ac:dyDescent="0.3">
      <c r="A11" s="58" t="s">
        <v>13</v>
      </c>
      <c r="B11" s="88">
        <v>18</v>
      </c>
      <c r="C11" s="88">
        <v>12</v>
      </c>
      <c r="D11" s="88">
        <v>0</v>
      </c>
      <c r="E11" s="89">
        <f t="shared" si="0"/>
        <v>30</v>
      </c>
      <c r="F11" s="88">
        <v>0</v>
      </c>
      <c r="G11" s="88">
        <v>0</v>
      </c>
      <c r="H11" s="88">
        <v>0</v>
      </c>
      <c r="I11" s="89">
        <f t="shared" si="1"/>
        <v>0</v>
      </c>
      <c r="J11" s="88">
        <v>12</v>
      </c>
      <c r="K11" s="88">
        <v>6</v>
      </c>
      <c r="L11" s="88">
        <v>0</v>
      </c>
      <c r="M11" s="89">
        <f t="shared" si="2"/>
        <v>18</v>
      </c>
      <c r="N11" s="88">
        <v>7</v>
      </c>
      <c r="O11" s="88">
        <v>0</v>
      </c>
      <c r="P11" s="88">
        <v>0</v>
      </c>
      <c r="Q11" s="89">
        <f t="shared" si="3"/>
        <v>7</v>
      </c>
      <c r="R11" s="90">
        <v>0</v>
      </c>
      <c r="S11" s="90">
        <v>0</v>
      </c>
      <c r="T11" s="90">
        <v>0</v>
      </c>
      <c r="U11" s="91">
        <f t="shared" si="4"/>
        <v>0</v>
      </c>
      <c r="V11" s="90">
        <v>13</v>
      </c>
      <c r="W11" s="90">
        <v>1</v>
      </c>
      <c r="X11" s="90">
        <v>0</v>
      </c>
      <c r="Y11" s="91">
        <f t="shared" si="5"/>
        <v>14</v>
      </c>
      <c r="Z11" s="92">
        <v>26802</v>
      </c>
      <c r="AA11" s="93">
        <v>1134</v>
      </c>
      <c r="AB11" s="94">
        <f t="shared" si="6"/>
        <v>27936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26" customFormat="1" x14ac:dyDescent="0.3">
      <c r="A12" s="57" t="s">
        <v>14</v>
      </c>
      <c r="B12" s="95">
        <v>2</v>
      </c>
      <c r="C12" s="95">
        <v>0</v>
      </c>
      <c r="D12" s="95">
        <v>0</v>
      </c>
      <c r="E12" s="89">
        <f t="shared" si="0"/>
        <v>2</v>
      </c>
      <c r="F12" s="95">
        <v>0</v>
      </c>
      <c r="G12" s="95">
        <v>0</v>
      </c>
      <c r="H12" s="95">
        <v>0</v>
      </c>
      <c r="I12" s="89">
        <f t="shared" si="1"/>
        <v>0</v>
      </c>
      <c r="J12" s="95">
        <v>2</v>
      </c>
      <c r="K12" s="95">
        <v>0</v>
      </c>
      <c r="L12" s="95">
        <v>0</v>
      </c>
      <c r="M12" s="89">
        <f t="shared" si="2"/>
        <v>2</v>
      </c>
      <c r="N12" s="95">
        <v>0</v>
      </c>
      <c r="O12" s="95">
        <v>0</v>
      </c>
      <c r="P12" s="95">
        <v>0</v>
      </c>
      <c r="Q12" s="89">
        <f t="shared" si="3"/>
        <v>0</v>
      </c>
      <c r="R12" s="96">
        <v>0</v>
      </c>
      <c r="S12" s="96">
        <v>0</v>
      </c>
      <c r="T12" s="96">
        <v>0</v>
      </c>
      <c r="U12" s="91">
        <f t="shared" si="4"/>
        <v>0</v>
      </c>
      <c r="V12" s="96">
        <v>0</v>
      </c>
      <c r="W12" s="96">
        <v>0</v>
      </c>
      <c r="X12" s="96">
        <v>0</v>
      </c>
      <c r="Y12" s="91">
        <f t="shared" si="5"/>
        <v>0</v>
      </c>
      <c r="Z12" s="97">
        <v>8843</v>
      </c>
      <c r="AA12" s="98">
        <v>388</v>
      </c>
      <c r="AB12" s="99">
        <f t="shared" si="6"/>
        <v>9231</v>
      </c>
    </row>
    <row r="13" spans="1:57" s="24" customFormat="1" x14ac:dyDescent="0.3">
      <c r="A13" s="58" t="s">
        <v>42</v>
      </c>
      <c r="B13" s="88">
        <v>10</v>
      </c>
      <c r="C13" s="88">
        <v>9</v>
      </c>
      <c r="D13" s="88">
        <v>0</v>
      </c>
      <c r="E13" s="89">
        <f t="shared" si="0"/>
        <v>19</v>
      </c>
      <c r="F13" s="88">
        <v>0</v>
      </c>
      <c r="G13" s="88">
        <v>0</v>
      </c>
      <c r="H13" s="88">
        <v>0</v>
      </c>
      <c r="I13" s="89">
        <f t="shared" si="1"/>
        <v>0</v>
      </c>
      <c r="J13" s="88">
        <v>9</v>
      </c>
      <c r="K13" s="88">
        <v>7</v>
      </c>
      <c r="L13" s="88">
        <v>0</v>
      </c>
      <c r="M13" s="89">
        <f t="shared" si="2"/>
        <v>16</v>
      </c>
      <c r="N13" s="88">
        <v>0</v>
      </c>
      <c r="O13" s="88">
        <v>0</v>
      </c>
      <c r="P13" s="88">
        <v>0</v>
      </c>
      <c r="Q13" s="89">
        <f t="shared" si="3"/>
        <v>0</v>
      </c>
      <c r="R13" s="90">
        <v>0</v>
      </c>
      <c r="S13" s="90">
        <v>2</v>
      </c>
      <c r="T13" s="90">
        <v>0</v>
      </c>
      <c r="U13" s="91">
        <f t="shared" si="4"/>
        <v>2</v>
      </c>
      <c r="V13" s="90">
        <v>7</v>
      </c>
      <c r="W13" s="90">
        <v>12</v>
      </c>
      <c r="X13" s="90">
        <v>0</v>
      </c>
      <c r="Y13" s="91">
        <f t="shared" si="5"/>
        <v>19</v>
      </c>
      <c r="Z13" s="92">
        <v>32386</v>
      </c>
      <c r="AA13" s="93">
        <v>2697</v>
      </c>
      <c r="AB13" s="94">
        <f t="shared" si="6"/>
        <v>35083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17" customFormat="1" x14ac:dyDescent="0.3">
      <c r="A14" s="57" t="s">
        <v>15</v>
      </c>
      <c r="B14" s="95">
        <v>0</v>
      </c>
      <c r="C14" s="95">
        <v>0</v>
      </c>
      <c r="D14" s="95">
        <v>0</v>
      </c>
      <c r="E14" s="89">
        <f t="shared" si="0"/>
        <v>0</v>
      </c>
      <c r="F14" s="95">
        <v>0</v>
      </c>
      <c r="G14" s="95">
        <v>0</v>
      </c>
      <c r="H14" s="95">
        <v>0</v>
      </c>
      <c r="I14" s="89">
        <f t="shared" si="1"/>
        <v>0</v>
      </c>
      <c r="J14" s="95">
        <v>0</v>
      </c>
      <c r="K14" s="95">
        <v>0</v>
      </c>
      <c r="L14" s="95">
        <v>0</v>
      </c>
      <c r="M14" s="89">
        <f t="shared" si="2"/>
        <v>0</v>
      </c>
      <c r="N14" s="95">
        <v>0</v>
      </c>
      <c r="O14" s="95">
        <v>0</v>
      </c>
      <c r="P14" s="95">
        <v>0</v>
      </c>
      <c r="Q14" s="89">
        <f t="shared" si="3"/>
        <v>0</v>
      </c>
      <c r="R14" s="96">
        <v>0</v>
      </c>
      <c r="S14" s="96">
        <v>0</v>
      </c>
      <c r="T14" s="96">
        <v>0</v>
      </c>
      <c r="U14" s="91">
        <f t="shared" si="4"/>
        <v>0</v>
      </c>
      <c r="V14" s="96">
        <v>0</v>
      </c>
      <c r="W14" s="96">
        <v>0</v>
      </c>
      <c r="X14" s="96">
        <v>0</v>
      </c>
      <c r="Y14" s="91">
        <f t="shared" si="5"/>
        <v>0</v>
      </c>
      <c r="Z14" s="97">
        <v>3746</v>
      </c>
      <c r="AA14" s="98">
        <v>282</v>
      </c>
      <c r="AB14" s="99">
        <f t="shared" si="6"/>
        <v>4028</v>
      </c>
    </row>
    <row r="15" spans="1:57" s="25" customFormat="1" x14ac:dyDescent="0.3">
      <c r="A15" s="58" t="s">
        <v>16</v>
      </c>
      <c r="B15" s="88">
        <v>84</v>
      </c>
      <c r="C15" s="88">
        <v>7</v>
      </c>
      <c r="D15" s="88">
        <v>8</v>
      </c>
      <c r="E15" s="89">
        <f t="shared" si="0"/>
        <v>99</v>
      </c>
      <c r="F15" s="88">
        <v>0</v>
      </c>
      <c r="G15" s="88">
        <v>0</v>
      </c>
      <c r="H15" s="88">
        <v>0</v>
      </c>
      <c r="I15" s="89">
        <f t="shared" si="1"/>
        <v>0</v>
      </c>
      <c r="J15" s="88">
        <v>84</v>
      </c>
      <c r="K15" s="88">
        <v>7</v>
      </c>
      <c r="L15" s="88">
        <v>8</v>
      </c>
      <c r="M15" s="89">
        <f t="shared" si="2"/>
        <v>99</v>
      </c>
      <c r="N15" s="88">
        <v>0</v>
      </c>
      <c r="O15" s="88">
        <v>2</v>
      </c>
      <c r="P15" s="88">
        <v>0</v>
      </c>
      <c r="Q15" s="89">
        <f t="shared" si="3"/>
        <v>2</v>
      </c>
      <c r="R15" s="90">
        <v>2</v>
      </c>
      <c r="S15" s="90">
        <v>3</v>
      </c>
      <c r="T15" s="90">
        <v>2</v>
      </c>
      <c r="U15" s="91">
        <f t="shared" si="4"/>
        <v>7</v>
      </c>
      <c r="V15" s="90">
        <v>59</v>
      </c>
      <c r="W15" s="90">
        <v>11</v>
      </c>
      <c r="X15" s="90">
        <v>2</v>
      </c>
      <c r="Y15" s="91">
        <f t="shared" si="5"/>
        <v>72</v>
      </c>
      <c r="Z15" s="92">
        <v>54728</v>
      </c>
      <c r="AA15" s="93">
        <v>4775</v>
      </c>
      <c r="AB15" s="94">
        <f t="shared" si="6"/>
        <v>59503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17" customFormat="1" x14ac:dyDescent="0.3">
      <c r="A16" s="57" t="s">
        <v>17</v>
      </c>
      <c r="B16" s="95">
        <v>23</v>
      </c>
      <c r="C16" s="95">
        <v>3</v>
      </c>
      <c r="D16" s="95">
        <v>0</v>
      </c>
      <c r="E16" s="89">
        <f t="shared" si="0"/>
        <v>26</v>
      </c>
      <c r="F16" s="95">
        <v>0</v>
      </c>
      <c r="G16" s="95">
        <v>0</v>
      </c>
      <c r="H16" s="95">
        <v>0</v>
      </c>
      <c r="I16" s="89">
        <f t="shared" si="1"/>
        <v>0</v>
      </c>
      <c r="J16" s="95">
        <v>23</v>
      </c>
      <c r="K16" s="95">
        <v>3</v>
      </c>
      <c r="L16" s="95">
        <v>0</v>
      </c>
      <c r="M16" s="89">
        <f t="shared" si="2"/>
        <v>26</v>
      </c>
      <c r="N16" s="95">
        <v>0</v>
      </c>
      <c r="O16" s="95">
        <v>0</v>
      </c>
      <c r="P16" s="95">
        <v>0</v>
      </c>
      <c r="Q16" s="89">
        <f t="shared" si="3"/>
        <v>0</v>
      </c>
      <c r="R16" s="96">
        <v>1</v>
      </c>
      <c r="S16" s="96">
        <v>0</v>
      </c>
      <c r="T16" s="96">
        <v>0</v>
      </c>
      <c r="U16" s="91">
        <f t="shared" si="4"/>
        <v>1</v>
      </c>
      <c r="V16" s="96">
        <v>54</v>
      </c>
      <c r="W16" s="96">
        <v>14</v>
      </c>
      <c r="X16" s="96">
        <v>0</v>
      </c>
      <c r="Y16" s="91">
        <f t="shared" si="5"/>
        <v>68</v>
      </c>
      <c r="Z16" s="97">
        <v>58135</v>
      </c>
      <c r="AA16" s="98">
        <v>2566</v>
      </c>
      <c r="AB16" s="99">
        <f t="shared" si="6"/>
        <v>60701</v>
      </c>
    </row>
    <row r="17" spans="1:57" s="24" customFormat="1" x14ac:dyDescent="0.3">
      <c r="A17" s="58" t="s">
        <v>18</v>
      </c>
      <c r="B17" s="88">
        <v>85</v>
      </c>
      <c r="C17" s="88">
        <v>3</v>
      </c>
      <c r="D17" s="88">
        <v>5</v>
      </c>
      <c r="E17" s="89">
        <f t="shared" si="0"/>
        <v>93</v>
      </c>
      <c r="F17" s="88">
        <v>0</v>
      </c>
      <c r="G17" s="88">
        <v>0</v>
      </c>
      <c r="H17" s="88">
        <v>0</v>
      </c>
      <c r="I17" s="89">
        <f t="shared" si="1"/>
        <v>0</v>
      </c>
      <c r="J17" s="88">
        <v>71</v>
      </c>
      <c r="K17" s="88">
        <v>4</v>
      </c>
      <c r="L17" s="88">
        <v>4</v>
      </c>
      <c r="M17" s="89">
        <f t="shared" si="2"/>
        <v>79</v>
      </c>
      <c r="N17" s="88">
        <v>7</v>
      </c>
      <c r="O17" s="88">
        <v>0</v>
      </c>
      <c r="P17" s="88">
        <v>0</v>
      </c>
      <c r="Q17" s="89">
        <f t="shared" si="3"/>
        <v>7</v>
      </c>
      <c r="R17" s="90">
        <v>13</v>
      </c>
      <c r="S17" s="90">
        <v>0</v>
      </c>
      <c r="T17" s="90">
        <v>1</v>
      </c>
      <c r="U17" s="91">
        <f t="shared" si="4"/>
        <v>14</v>
      </c>
      <c r="V17" s="90">
        <v>24</v>
      </c>
      <c r="W17" s="90">
        <v>6</v>
      </c>
      <c r="X17" s="90">
        <v>7</v>
      </c>
      <c r="Y17" s="91">
        <f t="shared" si="5"/>
        <v>37</v>
      </c>
      <c r="Z17" s="92">
        <v>49197</v>
      </c>
      <c r="AA17" s="93">
        <v>2194</v>
      </c>
      <c r="AB17" s="94">
        <f t="shared" si="6"/>
        <v>51391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7" customFormat="1" x14ac:dyDescent="0.3">
      <c r="A18" s="57" t="s">
        <v>19</v>
      </c>
      <c r="B18" s="95">
        <v>18</v>
      </c>
      <c r="C18" s="95">
        <v>5</v>
      </c>
      <c r="D18" s="95">
        <v>0</v>
      </c>
      <c r="E18" s="89">
        <f t="shared" si="0"/>
        <v>23</v>
      </c>
      <c r="F18" s="95">
        <v>0</v>
      </c>
      <c r="G18" s="95">
        <v>0</v>
      </c>
      <c r="H18" s="95">
        <v>0</v>
      </c>
      <c r="I18" s="89">
        <f t="shared" si="1"/>
        <v>0</v>
      </c>
      <c r="J18" s="95">
        <v>13</v>
      </c>
      <c r="K18" s="95">
        <v>4</v>
      </c>
      <c r="L18" s="95">
        <v>0</v>
      </c>
      <c r="M18" s="89">
        <f t="shared" si="2"/>
        <v>17</v>
      </c>
      <c r="N18" s="95">
        <v>0</v>
      </c>
      <c r="O18" s="95">
        <v>0</v>
      </c>
      <c r="P18" s="95">
        <v>0</v>
      </c>
      <c r="Q18" s="89">
        <f t="shared" si="3"/>
        <v>0</v>
      </c>
      <c r="R18" s="96">
        <v>0</v>
      </c>
      <c r="S18" s="96">
        <v>0</v>
      </c>
      <c r="T18" s="96">
        <v>0</v>
      </c>
      <c r="U18" s="91">
        <f t="shared" si="4"/>
        <v>0</v>
      </c>
      <c r="V18" s="96">
        <v>8</v>
      </c>
      <c r="W18" s="96">
        <v>3</v>
      </c>
      <c r="X18" s="96">
        <v>0</v>
      </c>
      <c r="Y18" s="91">
        <f t="shared" si="5"/>
        <v>11</v>
      </c>
      <c r="Z18" s="97">
        <v>29843</v>
      </c>
      <c r="AA18" s="98">
        <v>562</v>
      </c>
      <c r="AB18" s="99">
        <f t="shared" si="6"/>
        <v>30405</v>
      </c>
    </row>
    <row r="19" spans="1:57" s="25" customFormat="1" x14ac:dyDescent="0.3">
      <c r="A19" s="78" t="s">
        <v>44</v>
      </c>
      <c r="B19" s="88">
        <v>993</v>
      </c>
      <c r="C19" s="88">
        <v>1782</v>
      </c>
      <c r="D19" s="88">
        <v>32</v>
      </c>
      <c r="E19" s="89">
        <f t="shared" si="0"/>
        <v>2807</v>
      </c>
      <c r="F19" s="88">
        <v>15</v>
      </c>
      <c r="G19" s="88">
        <v>15</v>
      </c>
      <c r="H19" s="88">
        <v>21</v>
      </c>
      <c r="I19" s="89">
        <f t="shared" si="1"/>
        <v>51</v>
      </c>
      <c r="J19" s="88">
        <v>679</v>
      </c>
      <c r="K19" s="88">
        <v>1379</v>
      </c>
      <c r="L19" s="88">
        <v>16</v>
      </c>
      <c r="M19" s="89">
        <f t="shared" si="2"/>
        <v>2074</v>
      </c>
      <c r="N19" s="88">
        <v>84</v>
      </c>
      <c r="O19" s="88">
        <v>85</v>
      </c>
      <c r="P19" s="88">
        <v>0</v>
      </c>
      <c r="Q19" s="89">
        <f t="shared" si="3"/>
        <v>169</v>
      </c>
      <c r="R19" s="90">
        <v>91</v>
      </c>
      <c r="S19" s="90">
        <v>574</v>
      </c>
      <c r="T19" s="90">
        <v>3</v>
      </c>
      <c r="U19" s="91">
        <f t="shared" si="4"/>
        <v>668</v>
      </c>
      <c r="V19" s="90">
        <v>505</v>
      </c>
      <c r="W19" s="90">
        <v>972</v>
      </c>
      <c r="X19" s="90">
        <v>7</v>
      </c>
      <c r="Y19" s="91">
        <f t="shared" si="5"/>
        <v>1484</v>
      </c>
      <c r="Z19" s="92">
        <v>696837</v>
      </c>
      <c r="AA19" s="93">
        <v>29500</v>
      </c>
      <c r="AB19" s="94">
        <f t="shared" si="6"/>
        <v>726337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17" customFormat="1" x14ac:dyDescent="0.3">
      <c r="A20" s="79" t="s">
        <v>20</v>
      </c>
      <c r="B20" s="95"/>
      <c r="C20" s="95"/>
      <c r="D20" s="95"/>
      <c r="E20" s="89">
        <f t="shared" si="0"/>
        <v>0</v>
      </c>
      <c r="F20" s="95"/>
      <c r="G20" s="95"/>
      <c r="H20" s="95"/>
      <c r="I20" s="89">
        <f t="shared" si="1"/>
        <v>0</v>
      </c>
      <c r="J20" s="95"/>
      <c r="K20" s="95"/>
      <c r="L20" s="95"/>
      <c r="M20" s="89">
        <f t="shared" si="2"/>
        <v>0</v>
      </c>
      <c r="N20" s="95"/>
      <c r="O20" s="95"/>
      <c r="P20" s="95"/>
      <c r="Q20" s="89">
        <f t="shared" si="3"/>
        <v>0</v>
      </c>
      <c r="R20" s="96"/>
      <c r="S20" s="96"/>
      <c r="T20" s="96"/>
      <c r="U20" s="91">
        <f t="shared" si="4"/>
        <v>0</v>
      </c>
      <c r="V20" s="96"/>
      <c r="W20" s="96"/>
      <c r="X20" s="96"/>
      <c r="Y20" s="91">
        <f t="shared" si="5"/>
        <v>0</v>
      </c>
      <c r="Z20" s="97">
        <v>116520</v>
      </c>
      <c r="AA20" s="98">
        <v>4476</v>
      </c>
      <c r="AB20" s="99">
        <f t="shared" si="6"/>
        <v>120996</v>
      </c>
    </row>
    <row r="21" spans="1:57" s="25" customFormat="1" x14ac:dyDescent="0.3">
      <c r="A21" s="58" t="s">
        <v>21</v>
      </c>
      <c r="B21" s="88">
        <v>130</v>
      </c>
      <c r="C21" s="88">
        <v>21</v>
      </c>
      <c r="D21" s="88">
        <v>0</v>
      </c>
      <c r="E21" s="89">
        <f t="shared" si="0"/>
        <v>151</v>
      </c>
      <c r="F21" s="88">
        <v>0</v>
      </c>
      <c r="G21" s="88">
        <v>0</v>
      </c>
      <c r="H21" s="88">
        <v>0</v>
      </c>
      <c r="I21" s="89">
        <f t="shared" si="1"/>
        <v>0</v>
      </c>
      <c r="J21" s="88">
        <v>96</v>
      </c>
      <c r="K21" s="88">
        <v>18</v>
      </c>
      <c r="L21" s="88">
        <v>0</v>
      </c>
      <c r="M21" s="89">
        <f t="shared" si="2"/>
        <v>114</v>
      </c>
      <c r="N21" s="88">
        <v>3</v>
      </c>
      <c r="O21" s="88">
        <v>0</v>
      </c>
      <c r="P21" s="88">
        <v>0</v>
      </c>
      <c r="Q21" s="89">
        <f t="shared" si="3"/>
        <v>3</v>
      </c>
      <c r="R21" s="90">
        <v>11</v>
      </c>
      <c r="S21" s="90">
        <v>4</v>
      </c>
      <c r="T21" s="90">
        <v>0</v>
      </c>
      <c r="U21" s="91">
        <f t="shared" si="4"/>
        <v>15</v>
      </c>
      <c r="V21" s="90">
        <v>16</v>
      </c>
      <c r="W21" s="90">
        <v>2</v>
      </c>
      <c r="X21" s="90">
        <v>0</v>
      </c>
      <c r="Y21" s="91">
        <f t="shared" si="5"/>
        <v>18</v>
      </c>
      <c r="Z21" s="92">
        <v>33995</v>
      </c>
      <c r="AA21" s="93">
        <v>1500</v>
      </c>
      <c r="AB21" s="94">
        <f t="shared" si="6"/>
        <v>35495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17" customFormat="1" x14ac:dyDescent="0.3">
      <c r="A22" s="57" t="s">
        <v>22</v>
      </c>
      <c r="B22" s="95">
        <v>9</v>
      </c>
      <c r="C22" s="95">
        <v>0</v>
      </c>
      <c r="D22" s="95">
        <v>7</v>
      </c>
      <c r="E22" s="89">
        <f t="shared" si="0"/>
        <v>16</v>
      </c>
      <c r="F22" s="95">
        <v>0</v>
      </c>
      <c r="G22" s="95">
        <v>0</v>
      </c>
      <c r="H22" s="95">
        <v>0</v>
      </c>
      <c r="I22" s="89">
        <f t="shared" si="1"/>
        <v>0</v>
      </c>
      <c r="J22" s="95">
        <v>9</v>
      </c>
      <c r="K22" s="95">
        <v>0</v>
      </c>
      <c r="L22" s="95">
        <v>7</v>
      </c>
      <c r="M22" s="89">
        <f t="shared" si="2"/>
        <v>16</v>
      </c>
      <c r="N22" s="95">
        <v>0</v>
      </c>
      <c r="O22" s="95">
        <v>0</v>
      </c>
      <c r="P22" s="95">
        <v>0</v>
      </c>
      <c r="Q22" s="89">
        <f t="shared" si="3"/>
        <v>0</v>
      </c>
      <c r="R22" s="96">
        <v>0</v>
      </c>
      <c r="S22" s="96">
        <v>0</v>
      </c>
      <c r="T22" s="96">
        <v>7</v>
      </c>
      <c r="U22" s="91">
        <f t="shared" si="4"/>
        <v>7</v>
      </c>
      <c r="V22" s="96">
        <v>18</v>
      </c>
      <c r="W22" s="96">
        <v>1</v>
      </c>
      <c r="X22" s="96">
        <v>0</v>
      </c>
      <c r="Y22" s="91">
        <f t="shared" si="5"/>
        <v>19</v>
      </c>
      <c r="Z22" s="97">
        <v>19918</v>
      </c>
      <c r="AA22" s="98">
        <v>1826</v>
      </c>
      <c r="AB22" s="99">
        <f t="shared" si="6"/>
        <v>21744</v>
      </c>
    </row>
    <row r="23" spans="1:57" s="25" customFormat="1" x14ac:dyDescent="0.3">
      <c r="A23" s="58" t="s">
        <v>23</v>
      </c>
      <c r="B23" s="88">
        <v>309</v>
      </c>
      <c r="C23" s="88">
        <v>11</v>
      </c>
      <c r="D23" s="88">
        <v>2</v>
      </c>
      <c r="E23" s="89">
        <f t="shared" si="0"/>
        <v>322</v>
      </c>
      <c r="F23" s="88">
        <v>0</v>
      </c>
      <c r="G23" s="88">
        <v>0</v>
      </c>
      <c r="H23" s="88">
        <v>0</v>
      </c>
      <c r="I23" s="89">
        <f t="shared" si="1"/>
        <v>0</v>
      </c>
      <c r="J23" s="88">
        <v>178</v>
      </c>
      <c r="K23" s="88">
        <v>11</v>
      </c>
      <c r="L23" s="88">
        <v>2</v>
      </c>
      <c r="M23" s="89">
        <f t="shared" si="2"/>
        <v>191</v>
      </c>
      <c r="N23" s="88">
        <v>3</v>
      </c>
      <c r="O23" s="88">
        <v>0</v>
      </c>
      <c r="P23" s="88">
        <v>0</v>
      </c>
      <c r="Q23" s="89">
        <f t="shared" si="3"/>
        <v>3</v>
      </c>
      <c r="R23" s="90">
        <v>42</v>
      </c>
      <c r="S23" s="90">
        <v>11</v>
      </c>
      <c r="T23" s="90">
        <v>1</v>
      </c>
      <c r="U23" s="91">
        <f t="shared" si="4"/>
        <v>54</v>
      </c>
      <c r="V23" s="90">
        <v>66</v>
      </c>
      <c r="W23" s="90">
        <v>1</v>
      </c>
      <c r="X23" s="90">
        <v>0</v>
      </c>
      <c r="Y23" s="91">
        <f t="shared" si="5"/>
        <v>67</v>
      </c>
      <c r="Z23" s="92">
        <v>60152</v>
      </c>
      <c r="AA23" s="93">
        <v>3041</v>
      </c>
      <c r="AB23" s="94">
        <f t="shared" si="6"/>
        <v>63193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26" customFormat="1" x14ac:dyDescent="0.3">
      <c r="A24" s="57" t="s">
        <v>24</v>
      </c>
      <c r="B24" s="95">
        <v>0</v>
      </c>
      <c r="C24" s="95">
        <v>0</v>
      </c>
      <c r="D24" s="95">
        <v>0</v>
      </c>
      <c r="E24" s="89">
        <f t="shared" si="0"/>
        <v>0</v>
      </c>
      <c r="F24" s="95">
        <v>0</v>
      </c>
      <c r="G24" s="95">
        <v>0</v>
      </c>
      <c r="H24" s="95">
        <v>0</v>
      </c>
      <c r="I24" s="89">
        <f t="shared" si="1"/>
        <v>0</v>
      </c>
      <c r="J24" s="95">
        <v>0</v>
      </c>
      <c r="K24" s="95">
        <v>0</v>
      </c>
      <c r="L24" s="95">
        <v>0</v>
      </c>
      <c r="M24" s="89">
        <f t="shared" si="2"/>
        <v>0</v>
      </c>
      <c r="N24" s="95">
        <v>1</v>
      </c>
      <c r="O24" s="95">
        <v>0</v>
      </c>
      <c r="P24" s="95">
        <v>0</v>
      </c>
      <c r="Q24" s="89">
        <f t="shared" si="3"/>
        <v>1</v>
      </c>
      <c r="R24" s="96">
        <v>0</v>
      </c>
      <c r="S24" s="96">
        <v>0</v>
      </c>
      <c r="T24" s="96">
        <v>0</v>
      </c>
      <c r="U24" s="91">
        <f t="shared" si="4"/>
        <v>0</v>
      </c>
      <c r="V24" s="96">
        <v>0</v>
      </c>
      <c r="W24" s="96">
        <v>2</v>
      </c>
      <c r="X24" s="96">
        <v>0</v>
      </c>
      <c r="Y24" s="91">
        <f t="shared" si="5"/>
        <v>2</v>
      </c>
      <c r="Z24" s="97">
        <v>16974</v>
      </c>
      <c r="AA24" s="98">
        <v>1128</v>
      </c>
      <c r="AB24" s="99">
        <f t="shared" si="6"/>
        <v>18102</v>
      </c>
    </row>
    <row r="25" spans="1:57" s="24" customFormat="1" x14ac:dyDescent="0.3">
      <c r="A25" s="58" t="s">
        <v>25</v>
      </c>
      <c r="B25" s="88">
        <v>93</v>
      </c>
      <c r="C25" s="88">
        <v>1</v>
      </c>
      <c r="D25" s="88">
        <v>0</v>
      </c>
      <c r="E25" s="89">
        <f t="shared" si="0"/>
        <v>94</v>
      </c>
      <c r="F25" s="88">
        <v>0</v>
      </c>
      <c r="G25" s="88">
        <v>0</v>
      </c>
      <c r="H25" s="88">
        <v>0</v>
      </c>
      <c r="I25" s="89">
        <f t="shared" si="1"/>
        <v>0</v>
      </c>
      <c r="J25" s="88">
        <v>69</v>
      </c>
      <c r="K25" s="88">
        <v>0</v>
      </c>
      <c r="L25" s="88">
        <v>0</v>
      </c>
      <c r="M25" s="89">
        <f t="shared" si="2"/>
        <v>69</v>
      </c>
      <c r="N25" s="88">
        <v>4</v>
      </c>
      <c r="O25" s="88">
        <v>0</v>
      </c>
      <c r="P25" s="88">
        <v>0</v>
      </c>
      <c r="Q25" s="89">
        <f t="shared" si="3"/>
        <v>4</v>
      </c>
      <c r="R25" s="90">
        <v>0</v>
      </c>
      <c r="S25" s="90">
        <v>0</v>
      </c>
      <c r="T25" s="90">
        <v>0</v>
      </c>
      <c r="U25" s="91">
        <f t="shared" si="4"/>
        <v>0</v>
      </c>
      <c r="V25" s="90">
        <v>65</v>
      </c>
      <c r="W25" s="90">
        <v>3</v>
      </c>
      <c r="X25" s="90">
        <v>0</v>
      </c>
      <c r="Y25" s="91">
        <f t="shared" si="5"/>
        <v>68</v>
      </c>
      <c r="Z25" s="92">
        <v>51799</v>
      </c>
      <c r="AA25" s="93">
        <v>1604</v>
      </c>
      <c r="AB25" s="94">
        <f t="shared" si="6"/>
        <v>53403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27" customFormat="1" x14ac:dyDescent="0.3">
      <c r="A26" s="57" t="s">
        <v>26</v>
      </c>
      <c r="B26" s="95">
        <v>46</v>
      </c>
      <c r="C26" s="95">
        <v>3</v>
      </c>
      <c r="D26" s="95">
        <v>0</v>
      </c>
      <c r="E26" s="89">
        <f t="shared" si="0"/>
        <v>49</v>
      </c>
      <c r="F26" s="95">
        <v>0</v>
      </c>
      <c r="G26" s="95">
        <v>0</v>
      </c>
      <c r="H26" s="95">
        <v>0</v>
      </c>
      <c r="I26" s="89">
        <f t="shared" si="1"/>
        <v>0</v>
      </c>
      <c r="J26" s="95">
        <v>38</v>
      </c>
      <c r="K26" s="95">
        <v>3</v>
      </c>
      <c r="L26" s="95">
        <v>0</v>
      </c>
      <c r="M26" s="89">
        <f t="shared" si="2"/>
        <v>41</v>
      </c>
      <c r="N26" s="95">
        <v>1</v>
      </c>
      <c r="O26" s="95">
        <v>0</v>
      </c>
      <c r="P26" s="95">
        <v>0</v>
      </c>
      <c r="Q26" s="89">
        <f t="shared" si="3"/>
        <v>1</v>
      </c>
      <c r="R26" s="96">
        <v>6</v>
      </c>
      <c r="S26" s="96">
        <v>1</v>
      </c>
      <c r="T26" s="96">
        <v>0</v>
      </c>
      <c r="U26" s="91">
        <f t="shared" si="4"/>
        <v>7</v>
      </c>
      <c r="V26" s="96">
        <v>18</v>
      </c>
      <c r="W26" s="96">
        <v>4</v>
      </c>
      <c r="X26" s="96">
        <v>0</v>
      </c>
      <c r="Y26" s="91">
        <f t="shared" si="5"/>
        <v>22</v>
      </c>
      <c r="Z26" s="97">
        <v>46092</v>
      </c>
      <c r="AA26" s="98">
        <v>2392</v>
      </c>
      <c r="AB26" s="99">
        <f t="shared" si="6"/>
        <v>48484</v>
      </c>
    </row>
    <row r="27" spans="1:57" s="23" customFormat="1" x14ac:dyDescent="0.3">
      <c r="A27" s="58" t="s">
        <v>51</v>
      </c>
      <c r="B27" s="88">
        <v>14</v>
      </c>
      <c r="C27" s="88">
        <v>0</v>
      </c>
      <c r="D27" s="88">
        <v>0</v>
      </c>
      <c r="E27" s="89">
        <f t="shared" si="0"/>
        <v>14</v>
      </c>
      <c r="F27" s="88">
        <v>0</v>
      </c>
      <c r="G27" s="88">
        <v>0</v>
      </c>
      <c r="H27" s="88">
        <v>0</v>
      </c>
      <c r="I27" s="89">
        <f t="shared" si="1"/>
        <v>0</v>
      </c>
      <c r="J27" s="88">
        <v>13</v>
      </c>
      <c r="K27" s="88">
        <v>0</v>
      </c>
      <c r="L27" s="88">
        <v>0</v>
      </c>
      <c r="M27" s="89">
        <f t="shared" si="2"/>
        <v>13</v>
      </c>
      <c r="N27" s="88">
        <v>3</v>
      </c>
      <c r="O27" s="88">
        <v>0</v>
      </c>
      <c r="P27" s="88">
        <v>0</v>
      </c>
      <c r="Q27" s="89">
        <f t="shared" si="3"/>
        <v>3</v>
      </c>
      <c r="R27" s="90">
        <v>1</v>
      </c>
      <c r="S27" s="90">
        <v>0</v>
      </c>
      <c r="T27" s="90">
        <v>0</v>
      </c>
      <c r="U27" s="91">
        <f t="shared" si="4"/>
        <v>1</v>
      </c>
      <c r="V27" s="90">
        <v>37</v>
      </c>
      <c r="W27" s="90">
        <v>0</v>
      </c>
      <c r="X27" s="90">
        <v>0</v>
      </c>
      <c r="Y27" s="91">
        <f t="shared" si="5"/>
        <v>37</v>
      </c>
      <c r="Z27" s="92">
        <v>32595</v>
      </c>
      <c r="AA27" s="93">
        <v>765</v>
      </c>
      <c r="AB27" s="94">
        <f t="shared" si="6"/>
        <v>33360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s="26" customFormat="1" x14ac:dyDescent="0.3">
      <c r="A28" s="57" t="s">
        <v>28</v>
      </c>
      <c r="B28" s="95">
        <v>16</v>
      </c>
      <c r="C28" s="95">
        <v>0</v>
      </c>
      <c r="D28" s="95">
        <v>0</v>
      </c>
      <c r="E28" s="89">
        <f t="shared" si="0"/>
        <v>16</v>
      </c>
      <c r="F28" s="95">
        <v>0</v>
      </c>
      <c r="G28" s="95">
        <v>0</v>
      </c>
      <c r="H28" s="95">
        <v>0</v>
      </c>
      <c r="I28" s="89">
        <f t="shared" si="1"/>
        <v>0</v>
      </c>
      <c r="J28" s="95">
        <v>16</v>
      </c>
      <c r="K28" s="95">
        <v>0</v>
      </c>
      <c r="L28" s="95">
        <v>0</v>
      </c>
      <c r="M28" s="89">
        <f t="shared" si="2"/>
        <v>16</v>
      </c>
      <c r="N28" s="95">
        <v>0</v>
      </c>
      <c r="O28" s="95">
        <v>0</v>
      </c>
      <c r="P28" s="95">
        <v>0</v>
      </c>
      <c r="Q28" s="89">
        <f t="shared" si="3"/>
        <v>0</v>
      </c>
      <c r="R28" s="96">
        <v>3</v>
      </c>
      <c r="S28" s="96">
        <v>0</v>
      </c>
      <c r="T28" s="96">
        <v>0</v>
      </c>
      <c r="U28" s="91">
        <f t="shared" si="4"/>
        <v>3</v>
      </c>
      <c r="V28" s="96">
        <v>11</v>
      </c>
      <c r="W28" s="96">
        <v>0</v>
      </c>
      <c r="X28" s="96">
        <v>0</v>
      </c>
      <c r="Y28" s="91">
        <f t="shared" si="5"/>
        <v>11</v>
      </c>
      <c r="Z28" s="97">
        <v>14817</v>
      </c>
      <c r="AA28" s="98">
        <v>858</v>
      </c>
      <c r="AB28" s="99">
        <f t="shared" si="6"/>
        <v>15675</v>
      </c>
    </row>
    <row r="29" spans="1:57" s="24" customFormat="1" x14ac:dyDescent="0.3">
      <c r="A29" s="58" t="s">
        <v>29</v>
      </c>
      <c r="B29" s="88">
        <v>567</v>
      </c>
      <c r="C29" s="88">
        <v>195</v>
      </c>
      <c r="D29" s="88">
        <v>6</v>
      </c>
      <c r="E29" s="89">
        <f t="shared" si="0"/>
        <v>768</v>
      </c>
      <c r="F29" s="88">
        <v>0</v>
      </c>
      <c r="G29" s="88">
        <v>0</v>
      </c>
      <c r="H29" s="88">
        <v>0</v>
      </c>
      <c r="I29" s="89">
        <f t="shared" si="1"/>
        <v>0</v>
      </c>
      <c r="J29" s="88">
        <v>563</v>
      </c>
      <c r="K29" s="88">
        <v>193</v>
      </c>
      <c r="L29" s="88">
        <v>6</v>
      </c>
      <c r="M29" s="89">
        <f t="shared" si="2"/>
        <v>762</v>
      </c>
      <c r="N29" s="88">
        <v>29</v>
      </c>
      <c r="O29" s="88">
        <v>11</v>
      </c>
      <c r="P29" s="88">
        <v>0</v>
      </c>
      <c r="Q29" s="89">
        <f t="shared" si="3"/>
        <v>40</v>
      </c>
      <c r="R29" s="90">
        <v>103</v>
      </c>
      <c r="S29" s="90">
        <v>71</v>
      </c>
      <c r="T29" s="90">
        <v>2</v>
      </c>
      <c r="U29" s="91">
        <f t="shared" si="4"/>
        <v>176</v>
      </c>
      <c r="V29" s="90">
        <v>349</v>
      </c>
      <c r="W29" s="90">
        <v>341</v>
      </c>
      <c r="X29" s="90">
        <v>4</v>
      </c>
      <c r="Y29" s="91">
        <f t="shared" si="5"/>
        <v>694</v>
      </c>
      <c r="Z29" s="92">
        <v>323606</v>
      </c>
      <c r="AA29" s="93">
        <v>10931</v>
      </c>
      <c r="AB29" s="94">
        <f t="shared" si="6"/>
        <v>334537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17" customFormat="1" x14ac:dyDescent="0.3">
      <c r="A30" s="57" t="s">
        <v>30</v>
      </c>
      <c r="B30" s="95">
        <v>29</v>
      </c>
      <c r="C30" s="95">
        <v>0</v>
      </c>
      <c r="D30" s="95">
        <v>0</v>
      </c>
      <c r="E30" s="89">
        <f t="shared" si="0"/>
        <v>29</v>
      </c>
      <c r="F30" s="95">
        <v>0</v>
      </c>
      <c r="G30" s="95">
        <v>0</v>
      </c>
      <c r="H30" s="95">
        <v>0</v>
      </c>
      <c r="I30" s="89">
        <f t="shared" si="1"/>
        <v>0</v>
      </c>
      <c r="J30" s="95">
        <v>23</v>
      </c>
      <c r="K30" s="95">
        <v>0</v>
      </c>
      <c r="L30" s="95">
        <v>0</v>
      </c>
      <c r="M30" s="89">
        <f t="shared" si="2"/>
        <v>23</v>
      </c>
      <c r="N30" s="95">
        <v>4</v>
      </c>
      <c r="O30" s="95">
        <v>0</v>
      </c>
      <c r="P30" s="95">
        <v>0</v>
      </c>
      <c r="Q30" s="89">
        <f t="shared" si="3"/>
        <v>4</v>
      </c>
      <c r="R30" s="96">
        <v>2</v>
      </c>
      <c r="S30" s="96">
        <v>0</v>
      </c>
      <c r="T30" s="96">
        <v>0</v>
      </c>
      <c r="U30" s="91">
        <f t="shared" si="4"/>
        <v>2</v>
      </c>
      <c r="V30" s="96">
        <v>38</v>
      </c>
      <c r="W30" s="96">
        <v>0</v>
      </c>
      <c r="X30" s="96">
        <v>0</v>
      </c>
      <c r="Y30" s="91">
        <f t="shared" si="5"/>
        <v>38</v>
      </c>
      <c r="Z30" s="97">
        <v>17003</v>
      </c>
      <c r="AA30" s="98">
        <v>1689</v>
      </c>
      <c r="AB30" s="99">
        <f t="shared" si="6"/>
        <v>18692</v>
      </c>
    </row>
    <row r="31" spans="1:57" s="23" customFormat="1" x14ac:dyDescent="0.3">
      <c r="A31" s="58" t="s">
        <v>31</v>
      </c>
      <c r="B31" s="88">
        <v>62</v>
      </c>
      <c r="C31" s="88">
        <v>7</v>
      </c>
      <c r="D31" s="88">
        <v>0</v>
      </c>
      <c r="E31" s="89">
        <f t="shared" si="0"/>
        <v>69</v>
      </c>
      <c r="F31" s="88">
        <v>0</v>
      </c>
      <c r="G31" s="88">
        <v>0</v>
      </c>
      <c r="H31" s="88">
        <v>0</v>
      </c>
      <c r="I31" s="89">
        <f t="shared" si="1"/>
        <v>0</v>
      </c>
      <c r="J31" s="88">
        <v>52</v>
      </c>
      <c r="K31" s="88">
        <v>7</v>
      </c>
      <c r="L31" s="88">
        <v>0</v>
      </c>
      <c r="M31" s="89">
        <f t="shared" si="2"/>
        <v>59</v>
      </c>
      <c r="N31" s="88">
        <v>7</v>
      </c>
      <c r="O31" s="88">
        <v>8</v>
      </c>
      <c r="P31" s="88">
        <v>0</v>
      </c>
      <c r="Q31" s="89">
        <f t="shared" si="3"/>
        <v>15</v>
      </c>
      <c r="R31" s="90">
        <v>2</v>
      </c>
      <c r="S31" s="90">
        <v>0</v>
      </c>
      <c r="T31" s="90">
        <v>0</v>
      </c>
      <c r="U31" s="91">
        <f t="shared" si="4"/>
        <v>2</v>
      </c>
      <c r="V31" s="90">
        <v>144</v>
      </c>
      <c r="W31" s="90">
        <v>1</v>
      </c>
      <c r="X31" s="90">
        <v>0</v>
      </c>
      <c r="Y31" s="91">
        <f t="shared" si="5"/>
        <v>145</v>
      </c>
      <c r="Z31" s="92">
        <v>66710</v>
      </c>
      <c r="AA31" s="93">
        <v>2305</v>
      </c>
      <c r="AB31" s="94">
        <f t="shared" si="6"/>
        <v>69015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s="27" customFormat="1" x14ac:dyDescent="0.3">
      <c r="A32" s="57" t="s">
        <v>32</v>
      </c>
      <c r="B32" s="95">
        <v>4</v>
      </c>
      <c r="C32" s="95">
        <v>0</v>
      </c>
      <c r="D32" s="95">
        <v>0</v>
      </c>
      <c r="E32" s="89">
        <f t="shared" si="0"/>
        <v>4</v>
      </c>
      <c r="F32" s="95">
        <v>0</v>
      </c>
      <c r="G32" s="95">
        <v>0</v>
      </c>
      <c r="H32" s="95">
        <v>0</v>
      </c>
      <c r="I32" s="89">
        <f t="shared" si="1"/>
        <v>0</v>
      </c>
      <c r="J32" s="95">
        <v>2</v>
      </c>
      <c r="K32" s="95">
        <v>0</v>
      </c>
      <c r="L32" s="95">
        <v>0</v>
      </c>
      <c r="M32" s="89">
        <f t="shared" si="2"/>
        <v>2</v>
      </c>
      <c r="N32" s="95">
        <v>0</v>
      </c>
      <c r="O32" s="95">
        <v>0</v>
      </c>
      <c r="P32" s="95">
        <v>0</v>
      </c>
      <c r="Q32" s="89">
        <f t="shared" si="3"/>
        <v>0</v>
      </c>
      <c r="R32" s="96">
        <v>0</v>
      </c>
      <c r="S32" s="96">
        <v>0</v>
      </c>
      <c r="T32" s="96">
        <v>0</v>
      </c>
      <c r="U32" s="91">
        <f t="shared" si="4"/>
        <v>0</v>
      </c>
      <c r="V32" s="96">
        <v>3</v>
      </c>
      <c r="W32" s="96">
        <v>1</v>
      </c>
      <c r="X32" s="96">
        <v>0</v>
      </c>
      <c r="Y32" s="91">
        <f t="shared" si="5"/>
        <v>4</v>
      </c>
      <c r="Z32" s="97">
        <v>7957</v>
      </c>
      <c r="AA32" s="98">
        <v>787</v>
      </c>
      <c r="AB32" s="99">
        <f t="shared" si="6"/>
        <v>8744</v>
      </c>
    </row>
    <row r="33" spans="1:57" s="23" customFormat="1" x14ac:dyDescent="0.3">
      <c r="A33" s="78" t="s">
        <v>33</v>
      </c>
      <c r="B33" s="88">
        <v>56</v>
      </c>
      <c r="C33" s="88">
        <v>193</v>
      </c>
      <c r="D33" s="88">
        <v>1</v>
      </c>
      <c r="E33" s="89">
        <f t="shared" si="0"/>
        <v>250</v>
      </c>
      <c r="F33" s="88">
        <v>13</v>
      </c>
      <c r="G33" s="88">
        <v>5</v>
      </c>
      <c r="H33" s="88">
        <v>1</v>
      </c>
      <c r="I33" s="89">
        <f t="shared" si="1"/>
        <v>19</v>
      </c>
      <c r="J33" s="88">
        <v>206</v>
      </c>
      <c r="K33" s="88">
        <v>185</v>
      </c>
      <c r="L33" s="88">
        <v>0</v>
      </c>
      <c r="M33" s="89">
        <f t="shared" si="2"/>
        <v>391</v>
      </c>
      <c r="N33" s="88">
        <v>17</v>
      </c>
      <c r="O33" s="88">
        <v>7</v>
      </c>
      <c r="P33" s="88">
        <v>0</v>
      </c>
      <c r="Q33" s="89">
        <f t="shared" si="3"/>
        <v>24</v>
      </c>
      <c r="R33" s="90">
        <v>8</v>
      </c>
      <c r="S33" s="90">
        <v>79</v>
      </c>
      <c r="T33" s="90">
        <v>0</v>
      </c>
      <c r="U33" s="91">
        <f t="shared" si="4"/>
        <v>87</v>
      </c>
      <c r="V33" s="90">
        <v>407</v>
      </c>
      <c r="W33" s="90">
        <v>215</v>
      </c>
      <c r="X33" s="90">
        <v>1</v>
      </c>
      <c r="Y33" s="91">
        <f t="shared" si="5"/>
        <v>623</v>
      </c>
      <c r="Z33" s="92">
        <v>302583</v>
      </c>
      <c r="AA33" s="93">
        <v>12866</v>
      </c>
      <c r="AB33" s="94">
        <f t="shared" si="6"/>
        <v>315449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s="26" customFormat="1" x14ac:dyDescent="0.3">
      <c r="A34" s="57" t="s">
        <v>34</v>
      </c>
      <c r="B34" s="95">
        <v>121</v>
      </c>
      <c r="C34" s="95">
        <v>147</v>
      </c>
      <c r="D34" s="95">
        <v>1</v>
      </c>
      <c r="E34" s="89">
        <f t="shared" si="0"/>
        <v>269</v>
      </c>
      <c r="F34" s="95">
        <v>0</v>
      </c>
      <c r="G34" s="95">
        <v>0</v>
      </c>
      <c r="H34" s="95">
        <v>0</v>
      </c>
      <c r="I34" s="89">
        <f t="shared" si="1"/>
        <v>0</v>
      </c>
      <c r="J34" s="95">
        <v>81</v>
      </c>
      <c r="K34" s="95">
        <v>115</v>
      </c>
      <c r="L34" s="95">
        <v>1</v>
      </c>
      <c r="M34" s="89">
        <f t="shared" si="2"/>
        <v>197</v>
      </c>
      <c r="N34" s="95">
        <v>45</v>
      </c>
      <c r="O34" s="95">
        <v>2</v>
      </c>
      <c r="P34" s="95">
        <v>0</v>
      </c>
      <c r="Q34" s="89">
        <f t="shared" si="3"/>
        <v>47</v>
      </c>
      <c r="R34" s="96">
        <v>1</v>
      </c>
      <c r="S34" s="96">
        <v>78</v>
      </c>
      <c r="T34" s="96">
        <v>0</v>
      </c>
      <c r="U34" s="91">
        <f t="shared" si="4"/>
        <v>79</v>
      </c>
      <c r="V34" s="96">
        <v>446</v>
      </c>
      <c r="W34" s="96">
        <v>296</v>
      </c>
      <c r="X34" s="96">
        <v>10</v>
      </c>
      <c r="Y34" s="91">
        <f t="shared" si="5"/>
        <v>752</v>
      </c>
      <c r="Z34" s="97">
        <v>216657</v>
      </c>
      <c r="AA34" s="98">
        <v>11971</v>
      </c>
      <c r="AB34" s="99">
        <f t="shared" si="6"/>
        <v>228628</v>
      </c>
    </row>
    <row r="35" spans="1:57" s="24" customFormat="1" x14ac:dyDescent="0.3">
      <c r="A35" s="58" t="s">
        <v>35</v>
      </c>
      <c r="B35" s="88">
        <v>18</v>
      </c>
      <c r="C35" s="88">
        <v>0</v>
      </c>
      <c r="D35" s="88">
        <v>0</v>
      </c>
      <c r="E35" s="89">
        <f t="shared" si="0"/>
        <v>18</v>
      </c>
      <c r="F35" s="88">
        <v>0</v>
      </c>
      <c r="G35" s="88">
        <v>0</v>
      </c>
      <c r="H35" s="88">
        <v>0</v>
      </c>
      <c r="I35" s="89">
        <f t="shared" si="1"/>
        <v>0</v>
      </c>
      <c r="J35" s="88">
        <v>6</v>
      </c>
      <c r="K35" s="88">
        <v>0</v>
      </c>
      <c r="L35" s="88">
        <v>0</v>
      </c>
      <c r="M35" s="89">
        <f t="shared" si="2"/>
        <v>6</v>
      </c>
      <c r="N35" s="88">
        <v>0</v>
      </c>
      <c r="O35" s="88">
        <v>0</v>
      </c>
      <c r="P35" s="88">
        <v>0</v>
      </c>
      <c r="Q35" s="89">
        <f t="shared" si="3"/>
        <v>0</v>
      </c>
      <c r="R35" s="90">
        <v>0</v>
      </c>
      <c r="S35" s="90">
        <v>0</v>
      </c>
      <c r="T35" s="90">
        <v>0</v>
      </c>
      <c r="U35" s="91">
        <f t="shared" si="4"/>
        <v>0</v>
      </c>
      <c r="V35" s="90">
        <v>9</v>
      </c>
      <c r="W35" s="90">
        <v>0</v>
      </c>
      <c r="X35" s="90">
        <v>2</v>
      </c>
      <c r="Y35" s="91">
        <f t="shared" si="5"/>
        <v>11</v>
      </c>
      <c r="Z35" s="92">
        <v>40376</v>
      </c>
      <c r="AA35" s="93">
        <v>1483</v>
      </c>
      <c r="AB35" s="94">
        <f t="shared" si="6"/>
        <v>41859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27" customFormat="1" x14ac:dyDescent="0.3">
      <c r="A36" s="79" t="s">
        <v>36</v>
      </c>
      <c r="B36" s="95">
        <v>161</v>
      </c>
      <c r="C36" s="95">
        <v>33</v>
      </c>
      <c r="D36" s="95">
        <v>4</v>
      </c>
      <c r="E36" s="89">
        <f t="shared" si="0"/>
        <v>198</v>
      </c>
      <c r="F36" s="95">
        <v>6</v>
      </c>
      <c r="G36" s="95">
        <v>2</v>
      </c>
      <c r="H36" s="95">
        <v>0</v>
      </c>
      <c r="I36" s="89">
        <f t="shared" si="1"/>
        <v>8</v>
      </c>
      <c r="J36" s="95">
        <v>123</v>
      </c>
      <c r="K36" s="95">
        <v>31</v>
      </c>
      <c r="L36" s="95">
        <v>4</v>
      </c>
      <c r="M36" s="89">
        <f t="shared" si="2"/>
        <v>158</v>
      </c>
      <c r="N36" s="95">
        <v>41</v>
      </c>
      <c r="O36" s="95">
        <v>3</v>
      </c>
      <c r="P36" s="95">
        <v>0</v>
      </c>
      <c r="Q36" s="89">
        <f t="shared" si="3"/>
        <v>44</v>
      </c>
      <c r="R36" s="96">
        <v>6</v>
      </c>
      <c r="S36" s="96">
        <v>13</v>
      </c>
      <c r="T36" s="96">
        <v>0</v>
      </c>
      <c r="U36" s="91">
        <f t="shared" si="4"/>
        <v>19</v>
      </c>
      <c r="V36" s="96">
        <v>152</v>
      </c>
      <c r="W36" s="96">
        <v>93</v>
      </c>
      <c r="X36" s="96">
        <v>0</v>
      </c>
      <c r="Y36" s="91">
        <f t="shared" si="5"/>
        <v>245</v>
      </c>
      <c r="Z36" s="97">
        <v>120873</v>
      </c>
      <c r="AA36" s="98">
        <v>6958</v>
      </c>
      <c r="AB36" s="99">
        <f t="shared" si="6"/>
        <v>127831</v>
      </c>
    </row>
    <row r="37" spans="1:57" s="24" customFormat="1" x14ac:dyDescent="0.3">
      <c r="A37" s="58" t="s">
        <v>37</v>
      </c>
      <c r="B37" s="88">
        <v>6</v>
      </c>
      <c r="C37" s="88">
        <v>0</v>
      </c>
      <c r="D37" s="88">
        <v>0</v>
      </c>
      <c r="E37" s="89">
        <f t="shared" si="0"/>
        <v>6</v>
      </c>
      <c r="F37" s="88">
        <v>0</v>
      </c>
      <c r="G37" s="88">
        <v>0</v>
      </c>
      <c r="H37" s="88">
        <v>0</v>
      </c>
      <c r="I37" s="89">
        <f t="shared" si="1"/>
        <v>0</v>
      </c>
      <c r="J37" s="88">
        <v>6</v>
      </c>
      <c r="K37" s="88">
        <v>0</v>
      </c>
      <c r="L37" s="88">
        <v>0</v>
      </c>
      <c r="M37" s="89">
        <f t="shared" si="2"/>
        <v>6</v>
      </c>
      <c r="N37" s="88">
        <v>1</v>
      </c>
      <c r="O37" s="88">
        <v>0</v>
      </c>
      <c r="P37" s="88">
        <v>0</v>
      </c>
      <c r="Q37" s="89">
        <f t="shared" si="3"/>
        <v>1</v>
      </c>
      <c r="R37" s="90">
        <v>0</v>
      </c>
      <c r="S37" s="90">
        <v>0</v>
      </c>
      <c r="T37" s="90">
        <v>0</v>
      </c>
      <c r="U37" s="91">
        <f t="shared" si="4"/>
        <v>0</v>
      </c>
      <c r="V37" s="90">
        <v>21</v>
      </c>
      <c r="W37" s="90">
        <v>0</v>
      </c>
      <c r="X37" s="90">
        <v>0</v>
      </c>
      <c r="Y37" s="91">
        <f t="shared" si="5"/>
        <v>21</v>
      </c>
      <c r="Z37" s="92">
        <v>4125</v>
      </c>
      <c r="AA37" s="93">
        <v>313</v>
      </c>
      <c r="AB37" s="94">
        <f t="shared" si="6"/>
        <v>4438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27" customFormat="1" x14ac:dyDescent="0.3">
      <c r="A38" s="57" t="s">
        <v>38</v>
      </c>
      <c r="B38" s="95">
        <v>5</v>
      </c>
      <c r="C38" s="95">
        <v>1</v>
      </c>
      <c r="D38" s="95">
        <v>0</v>
      </c>
      <c r="E38" s="89">
        <f t="shared" si="0"/>
        <v>6</v>
      </c>
      <c r="F38" s="95">
        <v>0</v>
      </c>
      <c r="G38" s="95">
        <v>0</v>
      </c>
      <c r="H38" s="95">
        <v>0</v>
      </c>
      <c r="I38" s="89">
        <f t="shared" si="1"/>
        <v>0</v>
      </c>
      <c r="J38" s="95">
        <v>5</v>
      </c>
      <c r="K38" s="95">
        <v>1</v>
      </c>
      <c r="L38" s="95">
        <v>0</v>
      </c>
      <c r="M38" s="89">
        <f t="shared" si="2"/>
        <v>6</v>
      </c>
      <c r="N38" s="95">
        <v>0</v>
      </c>
      <c r="O38" s="95">
        <v>0</v>
      </c>
      <c r="P38" s="95">
        <v>0</v>
      </c>
      <c r="Q38" s="89">
        <f t="shared" si="3"/>
        <v>0</v>
      </c>
      <c r="R38" s="96">
        <v>0</v>
      </c>
      <c r="S38" s="96">
        <v>0</v>
      </c>
      <c r="T38" s="96">
        <v>0</v>
      </c>
      <c r="U38" s="91">
        <f t="shared" si="4"/>
        <v>0</v>
      </c>
      <c r="V38" s="96">
        <v>1</v>
      </c>
      <c r="W38" s="96">
        <v>1</v>
      </c>
      <c r="X38" s="96">
        <v>0</v>
      </c>
      <c r="Y38" s="91">
        <f t="shared" si="5"/>
        <v>2</v>
      </c>
      <c r="Z38" s="97">
        <v>28347</v>
      </c>
      <c r="AA38" s="98">
        <v>1687</v>
      </c>
      <c r="AB38" s="99">
        <f t="shared" si="6"/>
        <v>30034</v>
      </c>
    </row>
    <row r="39" spans="1:57" s="23" customFormat="1" x14ac:dyDescent="0.3">
      <c r="A39" s="58" t="s">
        <v>39</v>
      </c>
      <c r="B39" s="88">
        <v>64</v>
      </c>
      <c r="C39" s="88">
        <v>44</v>
      </c>
      <c r="D39" s="88">
        <v>1</v>
      </c>
      <c r="E39" s="89">
        <f t="shared" si="0"/>
        <v>109</v>
      </c>
      <c r="F39" s="88">
        <v>0</v>
      </c>
      <c r="G39" s="88">
        <v>0</v>
      </c>
      <c r="H39" s="88">
        <v>0</v>
      </c>
      <c r="I39" s="89">
        <f t="shared" si="1"/>
        <v>0</v>
      </c>
      <c r="J39" s="88">
        <v>28</v>
      </c>
      <c r="K39" s="88">
        <v>29</v>
      </c>
      <c r="L39" s="88">
        <v>0</v>
      </c>
      <c r="M39" s="89">
        <f t="shared" si="2"/>
        <v>57</v>
      </c>
      <c r="N39" s="88">
        <v>5</v>
      </c>
      <c r="O39" s="88">
        <v>3</v>
      </c>
      <c r="P39" s="88">
        <v>0</v>
      </c>
      <c r="Q39" s="89">
        <f t="shared" si="3"/>
        <v>8</v>
      </c>
      <c r="R39" s="90">
        <v>3</v>
      </c>
      <c r="S39" s="90">
        <v>4</v>
      </c>
      <c r="T39" s="90">
        <v>0</v>
      </c>
      <c r="U39" s="91">
        <f t="shared" si="4"/>
        <v>7</v>
      </c>
      <c r="V39" s="90">
        <v>148</v>
      </c>
      <c r="W39" s="90">
        <v>18</v>
      </c>
      <c r="X39" s="90">
        <v>0</v>
      </c>
      <c r="Y39" s="91">
        <f t="shared" si="5"/>
        <v>166</v>
      </c>
      <c r="Z39" s="92">
        <v>108173</v>
      </c>
      <c r="AA39" s="93">
        <v>5478</v>
      </c>
      <c r="AB39" s="94">
        <f t="shared" si="6"/>
        <v>113651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s="17" customFormat="1" x14ac:dyDescent="0.3">
      <c r="A40" s="57" t="s">
        <v>50</v>
      </c>
      <c r="B40" s="95">
        <v>1</v>
      </c>
      <c r="C40" s="95">
        <v>1</v>
      </c>
      <c r="D40" s="95">
        <v>0</v>
      </c>
      <c r="E40" s="89">
        <f t="shared" si="0"/>
        <v>2</v>
      </c>
      <c r="F40" s="95">
        <v>0</v>
      </c>
      <c r="G40" s="95">
        <v>0</v>
      </c>
      <c r="H40" s="95">
        <v>0</v>
      </c>
      <c r="I40" s="89">
        <f t="shared" si="1"/>
        <v>0</v>
      </c>
      <c r="J40" s="95">
        <v>1</v>
      </c>
      <c r="K40" s="95">
        <v>0</v>
      </c>
      <c r="L40" s="95">
        <v>0</v>
      </c>
      <c r="M40" s="89">
        <f t="shared" si="2"/>
        <v>1</v>
      </c>
      <c r="N40" s="95">
        <v>0</v>
      </c>
      <c r="O40" s="95">
        <v>0</v>
      </c>
      <c r="P40" s="95">
        <v>0</v>
      </c>
      <c r="Q40" s="89">
        <f t="shared" si="3"/>
        <v>0</v>
      </c>
      <c r="R40" s="96">
        <v>0</v>
      </c>
      <c r="S40" s="96">
        <v>0</v>
      </c>
      <c r="T40" s="96">
        <v>0</v>
      </c>
      <c r="U40" s="91">
        <f t="shared" si="4"/>
        <v>0</v>
      </c>
      <c r="V40" s="96">
        <v>1</v>
      </c>
      <c r="W40" s="96">
        <v>3</v>
      </c>
      <c r="X40" s="96">
        <v>0</v>
      </c>
      <c r="Y40" s="91">
        <f t="shared" si="5"/>
        <v>4</v>
      </c>
      <c r="Z40" s="97">
        <v>35049</v>
      </c>
      <c r="AA40" s="98">
        <v>1839</v>
      </c>
      <c r="AB40" s="99">
        <f t="shared" si="6"/>
        <v>36888</v>
      </c>
    </row>
    <row r="41" spans="1:57" s="24" customFormat="1" ht="15" thickBot="1" x14ac:dyDescent="0.35">
      <c r="A41" s="214" t="s">
        <v>57</v>
      </c>
      <c r="B41" s="100">
        <v>5</v>
      </c>
      <c r="C41" s="100">
        <v>19</v>
      </c>
      <c r="D41" s="100">
        <v>1</v>
      </c>
      <c r="E41" s="101">
        <f t="shared" si="0"/>
        <v>25</v>
      </c>
      <c r="F41" s="100">
        <v>0</v>
      </c>
      <c r="G41" s="100">
        <v>0</v>
      </c>
      <c r="H41" s="100">
        <v>0</v>
      </c>
      <c r="I41" s="101">
        <f t="shared" si="1"/>
        <v>0</v>
      </c>
      <c r="J41" s="100">
        <v>5</v>
      </c>
      <c r="K41" s="100">
        <v>18</v>
      </c>
      <c r="L41" s="100">
        <v>0</v>
      </c>
      <c r="M41" s="101">
        <f t="shared" si="2"/>
        <v>23</v>
      </c>
      <c r="N41" s="100">
        <v>4</v>
      </c>
      <c r="O41" s="100">
        <v>1</v>
      </c>
      <c r="P41" s="100">
        <v>0</v>
      </c>
      <c r="Q41" s="101">
        <f t="shared" si="3"/>
        <v>5</v>
      </c>
      <c r="R41" s="102">
        <v>0</v>
      </c>
      <c r="S41" s="102">
        <v>0</v>
      </c>
      <c r="T41" s="102">
        <v>0</v>
      </c>
      <c r="U41" s="103">
        <f t="shared" si="4"/>
        <v>0</v>
      </c>
      <c r="V41" s="102">
        <v>25</v>
      </c>
      <c r="W41" s="102">
        <v>31</v>
      </c>
      <c r="X41" s="102">
        <v>0</v>
      </c>
      <c r="Y41" s="103">
        <f t="shared" si="5"/>
        <v>56</v>
      </c>
      <c r="Z41" s="104">
        <v>102969</v>
      </c>
      <c r="AA41" s="105">
        <v>3945</v>
      </c>
      <c r="AB41" s="106">
        <f t="shared" si="6"/>
        <v>106914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5" thickTop="1" x14ac:dyDescent="0.3">
      <c r="A42" s="26"/>
      <c r="B42" s="179"/>
      <c r="C42" s="179"/>
      <c r="D42" s="179"/>
      <c r="E42" s="179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17"/>
      <c r="S42" s="17"/>
      <c r="T42" s="17"/>
      <c r="U42" s="17"/>
      <c r="V42" s="17"/>
      <c r="W42" s="17"/>
      <c r="X42" s="17"/>
      <c r="Y42" s="17"/>
    </row>
    <row r="43" spans="1:57" x14ac:dyDescent="0.3">
      <c r="A43" s="26"/>
      <c r="B43" s="179"/>
      <c r="C43" s="179"/>
      <c r="D43" s="179"/>
      <c r="E43" s="179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17"/>
      <c r="S43" s="17"/>
      <c r="T43" s="17"/>
      <c r="U43" s="17"/>
      <c r="V43" s="17"/>
      <c r="W43" s="17"/>
      <c r="X43" s="17"/>
      <c r="Y43" s="17"/>
      <c r="Z43" s="204"/>
    </row>
    <row r="44" spans="1:57" x14ac:dyDescent="0.3">
      <c r="A44" s="26"/>
      <c r="B44" s="179"/>
      <c r="C44" s="179"/>
      <c r="D44" s="179"/>
      <c r="E44" s="179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17"/>
      <c r="S44" s="17"/>
      <c r="T44" s="17"/>
      <c r="U44" s="17"/>
      <c r="V44" s="17"/>
      <c r="W44" s="17"/>
      <c r="X44" s="17"/>
      <c r="Y44" s="17"/>
      <c r="AB44" s="204"/>
    </row>
    <row r="45" spans="1:57" x14ac:dyDescent="0.3">
      <c r="A45" s="26"/>
      <c r="B45" s="179"/>
      <c r="C45" s="179"/>
      <c r="D45" s="179"/>
      <c r="E45" s="179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17"/>
      <c r="S45" s="17"/>
      <c r="T45" s="17"/>
      <c r="U45" s="17"/>
      <c r="V45" s="17"/>
      <c r="W45" s="17"/>
      <c r="X45" s="17"/>
      <c r="Y45" s="17"/>
    </row>
    <row r="46" spans="1:57" x14ac:dyDescent="0.3">
      <c r="A46" s="26"/>
      <c r="B46" s="179"/>
      <c r="C46" s="179"/>
      <c r="D46" s="179"/>
      <c r="E46" s="179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7"/>
      <c r="S46" s="17"/>
      <c r="T46" s="17"/>
      <c r="U46" s="17"/>
      <c r="V46" s="17"/>
      <c r="W46" s="17"/>
      <c r="X46" s="17"/>
      <c r="Y46" s="17"/>
    </row>
    <row r="47" spans="1:57" x14ac:dyDescent="0.3">
      <c r="A47" s="26"/>
      <c r="B47" s="179"/>
      <c r="C47" s="179"/>
      <c r="D47" s="179"/>
      <c r="E47" s="179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17"/>
      <c r="S47" s="17"/>
      <c r="T47" s="17"/>
      <c r="U47" s="17"/>
      <c r="V47" s="17"/>
      <c r="W47" s="17"/>
      <c r="X47" s="17"/>
      <c r="Y47" s="17"/>
    </row>
    <row r="48" spans="1:57" x14ac:dyDescent="0.3">
      <c r="A48" s="26"/>
      <c r="B48" s="179"/>
      <c r="C48" s="179"/>
      <c r="D48" s="179"/>
      <c r="E48" s="179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17"/>
      <c r="S48" s="17"/>
      <c r="T48" s="17"/>
      <c r="U48" s="17"/>
      <c r="V48" s="17"/>
      <c r="W48" s="17"/>
      <c r="X48" s="17"/>
      <c r="Y48" s="17"/>
    </row>
    <row r="49" spans="1:25" x14ac:dyDescent="0.3">
      <c r="A49" s="26"/>
      <c r="B49" s="179"/>
      <c r="C49" s="179"/>
      <c r="D49" s="179"/>
      <c r="E49" s="179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17"/>
      <c r="S49" s="17"/>
      <c r="T49" s="17"/>
      <c r="U49" s="17"/>
      <c r="V49" s="17"/>
      <c r="W49" s="17"/>
      <c r="X49" s="17"/>
      <c r="Y49" s="17"/>
    </row>
    <row r="50" spans="1:25" x14ac:dyDescent="0.3">
      <c r="A50" s="26"/>
      <c r="B50" s="179"/>
      <c r="C50" s="179"/>
      <c r="D50" s="179"/>
      <c r="E50" s="179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17"/>
      <c r="S50" s="17"/>
      <c r="T50" s="17"/>
      <c r="U50" s="17"/>
      <c r="V50" s="17"/>
      <c r="W50" s="17"/>
      <c r="X50" s="17"/>
      <c r="Y50" s="17"/>
    </row>
    <row r="51" spans="1:25" x14ac:dyDescent="0.3">
      <c r="A51" s="26"/>
      <c r="B51" s="179"/>
      <c r="C51" s="179"/>
      <c r="D51" s="179"/>
      <c r="E51" s="179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17"/>
      <c r="S51" s="17"/>
      <c r="T51" s="17"/>
      <c r="U51" s="17"/>
      <c r="V51" s="17"/>
      <c r="W51" s="17"/>
      <c r="X51" s="17"/>
      <c r="Y51" s="17"/>
    </row>
    <row r="52" spans="1:25" x14ac:dyDescent="0.3">
      <c r="A52" s="26"/>
      <c r="B52" s="179"/>
      <c r="C52" s="179"/>
      <c r="D52" s="179"/>
      <c r="E52" s="179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17"/>
      <c r="S52" s="17"/>
      <c r="T52" s="17"/>
      <c r="U52" s="17"/>
      <c r="V52" s="17"/>
      <c r="W52" s="17"/>
      <c r="X52" s="17"/>
      <c r="Y52" s="17"/>
    </row>
    <row r="53" spans="1:25" x14ac:dyDescent="0.3">
      <c r="A53" s="26"/>
      <c r="B53" s="179"/>
      <c r="C53" s="179"/>
      <c r="D53" s="179"/>
      <c r="E53" s="179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17"/>
      <c r="S53" s="17"/>
      <c r="T53" s="17"/>
      <c r="U53" s="17"/>
      <c r="V53" s="17"/>
      <c r="W53" s="17"/>
      <c r="X53" s="17"/>
      <c r="Y53" s="17"/>
    </row>
    <row r="54" spans="1:25" x14ac:dyDescent="0.3">
      <c r="A54" s="26"/>
      <c r="B54" s="179"/>
      <c r="C54" s="179"/>
      <c r="D54" s="179"/>
      <c r="E54" s="17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17"/>
      <c r="S54" s="17"/>
      <c r="T54" s="17"/>
      <c r="U54" s="17"/>
      <c r="V54" s="17"/>
      <c r="W54" s="17"/>
      <c r="X54" s="17"/>
      <c r="Y54" s="17"/>
    </row>
    <row r="55" spans="1:25" x14ac:dyDescent="0.3">
      <c r="A55" s="26"/>
      <c r="B55" s="179"/>
      <c r="C55" s="179"/>
      <c r="D55" s="179"/>
      <c r="E55" s="179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17"/>
      <c r="S55" s="17"/>
      <c r="T55" s="17"/>
      <c r="U55" s="17"/>
      <c r="V55" s="17"/>
      <c r="W55" s="17"/>
      <c r="X55" s="17"/>
      <c r="Y55" s="17"/>
    </row>
    <row r="56" spans="1:25" x14ac:dyDescent="0.3">
      <c r="A56" s="26"/>
      <c r="B56" s="179"/>
      <c r="C56" s="179"/>
      <c r="D56" s="179"/>
      <c r="E56" s="179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17"/>
      <c r="S56" s="17"/>
      <c r="T56" s="17"/>
      <c r="U56" s="17"/>
      <c r="V56" s="17"/>
      <c r="W56" s="17"/>
      <c r="X56" s="17"/>
      <c r="Y56" s="17"/>
    </row>
    <row r="57" spans="1:25" x14ac:dyDescent="0.3">
      <c r="A57" s="26"/>
      <c r="B57" s="179"/>
      <c r="C57" s="179"/>
      <c r="D57" s="179"/>
      <c r="E57" s="179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17"/>
      <c r="S57" s="17"/>
      <c r="T57" s="17"/>
      <c r="U57" s="17"/>
      <c r="V57" s="17"/>
      <c r="W57" s="17"/>
      <c r="X57" s="17"/>
      <c r="Y57" s="17"/>
    </row>
    <row r="58" spans="1:25" x14ac:dyDescent="0.3">
      <c r="A58" s="26"/>
      <c r="B58" s="179"/>
      <c r="C58" s="179"/>
      <c r="D58" s="179"/>
      <c r="E58" s="179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17"/>
      <c r="S58" s="17"/>
      <c r="T58" s="17"/>
      <c r="U58" s="17"/>
      <c r="V58" s="17"/>
      <c r="W58" s="17"/>
      <c r="X58" s="17"/>
      <c r="Y58" s="17"/>
    </row>
    <row r="59" spans="1:25" x14ac:dyDescent="0.3">
      <c r="A59" s="26"/>
      <c r="B59" s="179"/>
      <c r="C59" s="179"/>
      <c r="D59" s="179"/>
      <c r="E59" s="179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17"/>
      <c r="S59" s="17"/>
      <c r="T59" s="17"/>
      <c r="U59" s="17"/>
      <c r="V59" s="17"/>
      <c r="W59" s="17"/>
      <c r="X59" s="17"/>
      <c r="Y59" s="17"/>
    </row>
    <row r="60" spans="1:25" x14ac:dyDescent="0.3">
      <c r="A60" s="26"/>
      <c r="B60" s="179"/>
      <c r="C60" s="179"/>
      <c r="D60" s="179"/>
      <c r="E60" s="179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17"/>
      <c r="S60" s="17"/>
      <c r="T60" s="17"/>
      <c r="U60" s="17"/>
      <c r="V60" s="17"/>
      <c r="W60" s="17"/>
      <c r="X60" s="17"/>
      <c r="Y60" s="17"/>
    </row>
    <row r="61" spans="1:25" x14ac:dyDescent="0.3">
      <c r="A61" s="26"/>
      <c r="B61" s="179"/>
      <c r="C61" s="179"/>
      <c r="D61" s="179"/>
      <c r="E61" s="17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17"/>
      <c r="S61" s="17"/>
      <c r="T61" s="17"/>
      <c r="U61" s="17"/>
      <c r="V61" s="17"/>
      <c r="W61" s="17"/>
      <c r="X61" s="17"/>
      <c r="Y61" s="17"/>
    </row>
    <row r="62" spans="1:25" x14ac:dyDescent="0.3">
      <c r="A62" s="26"/>
      <c r="B62" s="179"/>
      <c r="C62" s="179"/>
      <c r="D62" s="179"/>
      <c r="E62" s="179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17"/>
      <c r="S62" s="17"/>
      <c r="T62" s="17"/>
      <c r="U62" s="17"/>
      <c r="V62" s="17"/>
      <c r="W62" s="17"/>
      <c r="X62" s="17"/>
      <c r="Y62" s="17"/>
    </row>
    <row r="63" spans="1:25" x14ac:dyDescent="0.3">
      <c r="A63" s="26"/>
      <c r="B63" s="179"/>
      <c r="C63" s="179"/>
      <c r="D63" s="179"/>
      <c r="E63" s="179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17"/>
      <c r="S63" s="17"/>
      <c r="T63" s="17"/>
      <c r="U63" s="17"/>
      <c r="V63" s="17"/>
      <c r="W63" s="17"/>
      <c r="X63" s="17"/>
      <c r="Y63" s="17"/>
    </row>
    <row r="64" spans="1:25" x14ac:dyDescent="0.3">
      <c r="A64" s="26"/>
      <c r="B64" s="179"/>
      <c r="C64" s="179"/>
      <c r="D64" s="179"/>
      <c r="E64" s="179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17"/>
      <c r="S64" s="17"/>
      <c r="T64" s="17"/>
      <c r="U64" s="17"/>
      <c r="V64" s="17"/>
      <c r="W64" s="17"/>
      <c r="X64" s="17"/>
      <c r="Y64" s="17"/>
    </row>
    <row r="65" spans="1:25" x14ac:dyDescent="0.3">
      <c r="A65" s="26"/>
      <c r="B65" s="179"/>
      <c r="C65" s="179"/>
      <c r="D65" s="179"/>
      <c r="E65" s="179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17"/>
      <c r="S65" s="17"/>
      <c r="T65" s="17"/>
      <c r="U65" s="17"/>
      <c r="V65" s="17"/>
      <c r="W65" s="17"/>
      <c r="X65" s="17"/>
      <c r="Y65" s="17"/>
    </row>
    <row r="66" spans="1:25" x14ac:dyDescent="0.3">
      <c r="A66" s="26"/>
      <c r="B66" s="179"/>
      <c r="C66" s="179"/>
      <c r="D66" s="179"/>
      <c r="E66" s="179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17"/>
      <c r="S66" s="17"/>
      <c r="T66" s="17"/>
      <c r="U66" s="17"/>
      <c r="V66" s="17"/>
      <c r="W66" s="17"/>
      <c r="X66" s="17"/>
      <c r="Y66" s="17"/>
    </row>
    <row r="67" spans="1:25" x14ac:dyDescent="0.3">
      <c r="A67" s="26"/>
      <c r="B67" s="179"/>
      <c r="C67" s="179"/>
      <c r="D67" s="179"/>
      <c r="E67" s="179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17"/>
      <c r="S67" s="17"/>
      <c r="T67" s="17"/>
      <c r="U67" s="17"/>
      <c r="V67" s="17"/>
      <c r="W67" s="17"/>
      <c r="X67" s="17"/>
      <c r="Y67" s="17"/>
    </row>
    <row r="68" spans="1:25" x14ac:dyDescent="0.3">
      <c r="A68" s="26"/>
      <c r="B68" s="179"/>
      <c r="C68" s="179"/>
      <c r="D68" s="179"/>
      <c r="E68" s="179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17"/>
      <c r="S68" s="17"/>
      <c r="T68" s="17"/>
      <c r="U68" s="17"/>
      <c r="V68" s="17"/>
      <c r="W68" s="17"/>
      <c r="X68" s="17"/>
      <c r="Y68" s="17"/>
    </row>
    <row r="69" spans="1:25" x14ac:dyDescent="0.3">
      <c r="A69" s="26"/>
      <c r="B69" s="179"/>
      <c r="C69" s="179"/>
      <c r="D69" s="179"/>
      <c r="E69" s="179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17"/>
      <c r="S69" s="17"/>
      <c r="T69" s="17"/>
      <c r="U69" s="17"/>
      <c r="V69" s="17"/>
      <c r="W69" s="17"/>
      <c r="X69" s="17"/>
      <c r="Y69" s="17"/>
    </row>
    <row r="70" spans="1:25" x14ac:dyDescent="0.3">
      <c r="A70" s="26"/>
      <c r="B70" s="179"/>
      <c r="C70" s="179"/>
      <c r="D70" s="179"/>
      <c r="E70" s="179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17"/>
      <c r="S70" s="17"/>
      <c r="T70" s="17"/>
      <c r="U70" s="17"/>
      <c r="V70" s="17"/>
      <c r="W70" s="17"/>
      <c r="X70" s="17"/>
      <c r="Y70" s="17"/>
    </row>
    <row r="71" spans="1:25" x14ac:dyDescent="0.3">
      <c r="A71" s="26"/>
      <c r="B71" s="179"/>
      <c r="C71" s="179"/>
      <c r="D71" s="179"/>
      <c r="E71" s="179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17"/>
      <c r="S71" s="17"/>
      <c r="T71" s="17"/>
      <c r="U71" s="17"/>
      <c r="V71" s="17"/>
      <c r="W71" s="17"/>
      <c r="X71" s="17"/>
      <c r="Y71" s="17"/>
    </row>
    <row r="72" spans="1:25" x14ac:dyDescent="0.3">
      <c r="A72" s="26"/>
      <c r="B72" s="179"/>
      <c r="C72" s="179"/>
      <c r="D72" s="179"/>
      <c r="E72" s="179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17"/>
      <c r="S72" s="17"/>
      <c r="T72" s="17"/>
      <c r="U72" s="17"/>
      <c r="V72" s="17"/>
      <c r="W72" s="17"/>
      <c r="X72" s="17"/>
      <c r="Y72" s="17"/>
    </row>
    <row r="73" spans="1:25" x14ac:dyDescent="0.3">
      <c r="A73" s="26"/>
      <c r="B73" s="179"/>
      <c r="C73" s="179"/>
      <c r="D73" s="179"/>
      <c r="E73" s="179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17"/>
      <c r="S73" s="17"/>
      <c r="T73" s="17"/>
      <c r="U73" s="17"/>
      <c r="V73" s="17"/>
      <c r="W73" s="17"/>
      <c r="X73" s="17"/>
      <c r="Y73" s="17"/>
    </row>
    <row r="74" spans="1:25" x14ac:dyDescent="0.3">
      <c r="A74" s="26"/>
      <c r="B74" s="179"/>
      <c r="C74" s="179"/>
      <c r="D74" s="179"/>
      <c r="E74" s="179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17"/>
      <c r="S74" s="17"/>
      <c r="T74" s="17"/>
      <c r="U74" s="17"/>
      <c r="V74" s="17"/>
      <c r="W74" s="17"/>
      <c r="X74" s="17"/>
      <c r="Y74" s="17"/>
    </row>
    <row r="75" spans="1:25" x14ac:dyDescent="0.3">
      <c r="A75" s="26"/>
      <c r="B75" s="179"/>
      <c r="C75" s="179"/>
      <c r="D75" s="179"/>
      <c r="E75" s="179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7"/>
      <c r="S75" s="17"/>
      <c r="T75" s="17"/>
      <c r="U75" s="17"/>
      <c r="V75" s="17"/>
      <c r="W75" s="17"/>
      <c r="X75" s="17"/>
      <c r="Y75" s="17"/>
    </row>
    <row r="76" spans="1:25" x14ac:dyDescent="0.3">
      <c r="A76" s="26"/>
      <c r="B76" s="179"/>
      <c r="C76" s="179"/>
      <c r="D76" s="179"/>
      <c r="E76" s="179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17"/>
      <c r="S76" s="17"/>
      <c r="T76" s="17"/>
      <c r="U76" s="17"/>
      <c r="V76" s="17"/>
      <c r="W76" s="17"/>
      <c r="X76" s="17"/>
      <c r="Y76" s="17"/>
    </row>
    <row r="77" spans="1:25" x14ac:dyDescent="0.3">
      <c r="A77" s="26"/>
      <c r="B77" s="179"/>
      <c r="C77" s="179"/>
      <c r="D77" s="179"/>
      <c r="E77" s="17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17"/>
      <c r="S77" s="17"/>
      <c r="T77" s="17"/>
      <c r="U77" s="17"/>
      <c r="V77" s="17"/>
      <c r="W77" s="17"/>
      <c r="X77" s="17"/>
      <c r="Y77" s="17"/>
    </row>
    <row r="78" spans="1:25" x14ac:dyDescent="0.3">
      <c r="A78" s="26"/>
      <c r="B78" s="179"/>
      <c r="C78" s="179"/>
      <c r="D78" s="179"/>
      <c r="E78" s="179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17"/>
      <c r="S78" s="17"/>
      <c r="T78" s="17"/>
      <c r="U78" s="17"/>
      <c r="V78" s="17"/>
      <c r="W78" s="17"/>
      <c r="X78" s="17"/>
      <c r="Y78" s="17"/>
    </row>
    <row r="79" spans="1:25" x14ac:dyDescent="0.3">
      <c r="A79" s="26"/>
      <c r="B79" s="179"/>
      <c r="C79" s="179"/>
      <c r="D79" s="179"/>
      <c r="E79" s="179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17"/>
      <c r="S79" s="17"/>
      <c r="T79" s="17"/>
      <c r="U79" s="17"/>
      <c r="V79" s="17"/>
      <c r="W79" s="17"/>
      <c r="X79" s="17"/>
      <c r="Y79" s="17"/>
    </row>
    <row r="80" spans="1:25" x14ac:dyDescent="0.3">
      <c r="A80" s="26"/>
      <c r="B80" s="179"/>
      <c r="C80" s="179"/>
      <c r="D80" s="179"/>
      <c r="E80" s="179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17"/>
      <c r="S80" s="17"/>
      <c r="T80" s="17"/>
      <c r="U80" s="17"/>
      <c r="V80" s="17"/>
      <c r="W80" s="17"/>
      <c r="X80" s="17"/>
      <c r="Y80" s="17"/>
    </row>
    <row r="81" spans="1:25" x14ac:dyDescent="0.3">
      <c r="A81" s="26"/>
      <c r="B81" s="179"/>
      <c r="C81" s="179"/>
      <c r="D81" s="179"/>
      <c r="E81" s="179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17"/>
      <c r="S81" s="17"/>
      <c r="T81" s="17"/>
      <c r="U81" s="17"/>
      <c r="V81" s="17"/>
      <c r="W81" s="17"/>
      <c r="X81" s="17"/>
      <c r="Y81" s="17"/>
    </row>
    <row r="82" spans="1:25" x14ac:dyDescent="0.3">
      <c r="A82" s="26"/>
      <c r="B82" s="179"/>
      <c r="C82" s="179"/>
      <c r="D82" s="179"/>
      <c r="E82" s="179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17"/>
      <c r="S82" s="17"/>
      <c r="T82" s="17"/>
      <c r="U82" s="17"/>
      <c r="V82" s="17"/>
      <c r="W82" s="17"/>
      <c r="X82" s="17"/>
      <c r="Y82" s="17"/>
    </row>
    <row r="83" spans="1:25" x14ac:dyDescent="0.3">
      <c r="A83" s="26"/>
      <c r="B83" s="179"/>
      <c r="C83" s="179"/>
      <c r="D83" s="179"/>
      <c r="E83" s="179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17"/>
      <c r="S83" s="17"/>
      <c r="T83" s="17"/>
      <c r="U83" s="17"/>
      <c r="V83" s="17"/>
      <c r="W83" s="17"/>
      <c r="X83" s="17"/>
      <c r="Y83" s="17"/>
    </row>
    <row r="84" spans="1:25" x14ac:dyDescent="0.3">
      <c r="A84" s="26"/>
      <c r="B84" s="179"/>
      <c r="C84" s="179"/>
      <c r="D84" s="179"/>
      <c r="E84" s="179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17"/>
      <c r="S84" s="17"/>
      <c r="T84" s="17"/>
      <c r="U84" s="17"/>
      <c r="V84" s="17"/>
      <c r="W84" s="17"/>
      <c r="X84" s="17"/>
      <c r="Y84" s="17"/>
    </row>
    <row r="85" spans="1:25" x14ac:dyDescent="0.3">
      <c r="A85" s="26"/>
      <c r="B85" s="179"/>
      <c r="C85" s="179"/>
      <c r="D85" s="179"/>
      <c r="E85" s="179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  <c r="R85" s="17"/>
      <c r="S85" s="17"/>
      <c r="T85" s="17"/>
      <c r="U85" s="17"/>
      <c r="V85" s="17"/>
      <c r="W85" s="17"/>
      <c r="X85" s="17"/>
      <c r="Y85" s="17"/>
    </row>
    <row r="86" spans="1:25" x14ac:dyDescent="0.3">
      <c r="A86" s="26"/>
      <c r="B86" s="179"/>
      <c r="C86" s="179"/>
      <c r="D86" s="179"/>
      <c r="E86" s="17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/>
      <c r="R86" s="17"/>
      <c r="S86" s="17"/>
      <c r="T86" s="17"/>
      <c r="U86" s="17"/>
      <c r="V86" s="17"/>
      <c r="W86" s="17"/>
      <c r="X86" s="17"/>
      <c r="Y86" s="17"/>
    </row>
    <row r="87" spans="1:25" x14ac:dyDescent="0.3">
      <c r="A87" s="26"/>
      <c r="B87" s="179"/>
      <c r="C87" s="179"/>
      <c r="D87" s="179"/>
      <c r="E87" s="179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17"/>
      <c r="S87" s="17"/>
      <c r="T87" s="17"/>
      <c r="U87" s="17"/>
      <c r="V87" s="17"/>
      <c r="W87" s="17"/>
      <c r="X87" s="17"/>
      <c r="Y87" s="17"/>
    </row>
    <row r="88" spans="1:25" x14ac:dyDescent="0.3">
      <c r="A88" s="26"/>
      <c r="B88" s="179"/>
      <c r="C88" s="179"/>
      <c r="D88" s="179"/>
      <c r="E88" s="179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17"/>
      <c r="S88" s="17"/>
      <c r="T88" s="17"/>
      <c r="U88" s="17"/>
      <c r="V88" s="17"/>
      <c r="W88" s="17"/>
      <c r="X88" s="17"/>
      <c r="Y88" s="17"/>
    </row>
    <row r="89" spans="1:25" x14ac:dyDescent="0.3">
      <c r="A89" s="26"/>
      <c r="B89" s="179"/>
      <c r="C89" s="179"/>
      <c r="D89" s="179"/>
      <c r="E89" s="179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17"/>
      <c r="S89" s="17"/>
      <c r="T89" s="17"/>
      <c r="U89" s="17"/>
      <c r="V89" s="17"/>
      <c r="W89" s="17"/>
      <c r="X89" s="17"/>
      <c r="Y89" s="17"/>
    </row>
    <row r="90" spans="1:25" x14ac:dyDescent="0.3">
      <c r="A90" s="26"/>
      <c r="B90" s="179"/>
      <c r="C90" s="179"/>
      <c r="D90" s="179"/>
      <c r="E90" s="17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17"/>
      <c r="S90" s="17"/>
      <c r="T90" s="17"/>
      <c r="U90" s="17"/>
      <c r="V90" s="17"/>
      <c r="W90" s="17"/>
      <c r="X90" s="17"/>
      <c r="Y90" s="17"/>
    </row>
    <row r="91" spans="1:25" x14ac:dyDescent="0.3">
      <c r="A91" s="26"/>
      <c r="B91" s="179"/>
      <c r="C91" s="179"/>
      <c r="D91" s="179"/>
      <c r="E91" s="179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17"/>
      <c r="S91" s="17"/>
      <c r="T91" s="17"/>
      <c r="U91" s="17"/>
      <c r="V91" s="17"/>
      <c r="W91" s="17"/>
      <c r="X91" s="17"/>
      <c r="Y91" s="17"/>
    </row>
    <row r="92" spans="1:25" x14ac:dyDescent="0.3">
      <c r="A92" s="26"/>
      <c r="B92" s="179"/>
      <c r="C92" s="179"/>
      <c r="D92" s="179"/>
      <c r="E92" s="17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17"/>
      <c r="S92" s="17"/>
      <c r="T92" s="17"/>
      <c r="U92" s="17"/>
      <c r="V92" s="17"/>
      <c r="W92" s="17"/>
      <c r="X92" s="17"/>
      <c r="Y92" s="17"/>
    </row>
    <row r="93" spans="1:25" x14ac:dyDescent="0.3">
      <c r="A93" s="26"/>
      <c r="B93" s="179"/>
      <c r="C93" s="179"/>
      <c r="D93" s="179"/>
      <c r="E93" s="17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17"/>
      <c r="S93" s="17"/>
      <c r="T93" s="17"/>
      <c r="U93" s="17"/>
      <c r="V93" s="17"/>
      <c r="W93" s="17"/>
      <c r="X93" s="17"/>
      <c r="Y93" s="17"/>
    </row>
    <row r="94" spans="1:25" x14ac:dyDescent="0.3">
      <c r="A94" s="26"/>
      <c r="B94" s="179"/>
      <c r="C94" s="179"/>
      <c r="D94" s="179"/>
      <c r="E94" s="17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17"/>
      <c r="S94" s="17"/>
      <c r="T94" s="17"/>
      <c r="U94" s="17"/>
      <c r="V94" s="17"/>
      <c r="W94" s="17"/>
      <c r="X94" s="17"/>
      <c r="Y94" s="17"/>
    </row>
    <row r="95" spans="1:25" x14ac:dyDescent="0.3">
      <c r="A95" s="26"/>
      <c r="B95" s="179"/>
      <c r="C95" s="179"/>
      <c r="D95" s="179"/>
      <c r="E95" s="17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17"/>
      <c r="S95" s="17"/>
      <c r="T95" s="17"/>
      <c r="U95" s="17"/>
      <c r="V95" s="17"/>
      <c r="W95" s="17"/>
      <c r="X95" s="17"/>
      <c r="Y95" s="17"/>
    </row>
    <row r="96" spans="1:25" x14ac:dyDescent="0.3">
      <c r="A96" s="26"/>
      <c r="B96" s="179"/>
      <c r="C96" s="179"/>
      <c r="D96" s="179"/>
      <c r="E96" s="17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17"/>
      <c r="S96" s="17"/>
      <c r="T96" s="17"/>
      <c r="U96" s="17"/>
      <c r="V96" s="17"/>
      <c r="W96" s="17"/>
      <c r="X96" s="17"/>
      <c r="Y96" s="17"/>
    </row>
    <row r="97" spans="1:25" x14ac:dyDescent="0.3">
      <c r="A97" s="26"/>
      <c r="B97" s="179"/>
      <c r="C97" s="179"/>
      <c r="D97" s="179"/>
      <c r="E97" s="17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17"/>
      <c r="S97" s="17"/>
      <c r="T97" s="17"/>
      <c r="U97" s="17"/>
      <c r="V97" s="17"/>
      <c r="W97" s="17"/>
      <c r="X97" s="17"/>
      <c r="Y97" s="17"/>
    </row>
    <row r="98" spans="1:25" x14ac:dyDescent="0.3">
      <c r="A98" s="26"/>
      <c r="B98" s="179"/>
      <c r="C98" s="179"/>
      <c r="D98" s="179"/>
      <c r="E98" s="17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17"/>
      <c r="S98" s="17"/>
      <c r="T98" s="17"/>
      <c r="U98" s="17"/>
      <c r="V98" s="17"/>
      <c r="W98" s="17"/>
      <c r="X98" s="17"/>
      <c r="Y98" s="17"/>
    </row>
    <row r="99" spans="1:25" x14ac:dyDescent="0.3">
      <c r="A99" s="26"/>
      <c r="B99" s="179"/>
      <c r="C99" s="179"/>
      <c r="D99" s="179"/>
      <c r="E99" s="179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17"/>
      <c r="S99" s="17"/>
      <c r="T99" s="17"/>
      <c r="U99" s="17"/>
      <c r="V99" s="17"/>
      <c r="W99" s="17"/>
      <c r="X99" s="17"/>
      <c r="Y99" s="17"/>
    </row>
    <row r="100" spans="1:25" x14ac:dyDescent="0.3">
      <c r="A100" s="26"/>
      <c r="B100" s="179"/>
      <c r="C100" s="179"/>
      <c r="D100" s="179"/>
      <c r="E100" s="179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3">
      <c r="A101" s="26"/>
      <c r="B101" s="179"/>
      <c r="C101" s="179"/>
      <c r="D101" s="179"/>
      <c r="E101" s="179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3">
      <c r="A102" s="26"/>
      <c r="B102" s="179"/>
      <c r="C102" s="179"/>
      <c r="D102" s="179"/>
      <c r="E102" s="179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3">
      <c r="A103" s="26"/>
      <c r="B103" s="179"/>
      <c r="C103" s="179"/>
      <c r="D103" s="179"/>
      <c r="E103" s="179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3">
      <c r="A104" s="26"/>
      <c r="B104" s="179"/>
      <c r="C104" s="179"/>
      <c r="D104" s="179"/>
      <c r="E104" s="179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3">
      <c r="A105" s="26"/>
      <c r="B105" s="179"/>
      <c r="C105" s="179"/>
      <c r="D105" s="179"/>
      <c r="E105" s="179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3">
      <c r="A106" s="26"/>
      <c r="B106" s="179"/>
      <c r="C106" s="179"/>
      <c r="D106" s="179"/>
      <c r="E106" s="179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3">
      <c r="A107" s="26"/>
      <c r="B107" s="179"/>
      <c r="C107" s="179"/>
      <c r="D107" s="179"/>
      <c r="E107" s="179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3">
      <c r="A108" s="26"/>
      <c r="B108" s="179"/>
      <c r="C108" s="179"/>
      <c r="D108" s="179"/>
      <c r="E108" s="179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3">
      <c r="A109" s="26"/>
      <c r="B109" s="179"/>
      <c r="C109" s="179"/>
      <c r="D109" s="179"/>
      <c r="E109" s="179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3">
      <c r="A110" s="26"/>
      <c r="B110" s="179"/>
      <c r="C110" s="179"/>
      <c r="D110" s="179"/>
      <c r="E110" s="179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3">
      <c r="A111" s="26"/>
      <c r="B111" s="179"/>
      <c r="C111" s="179"/>
      <c r="D111" s="179"/>
      <c r="E111" s="179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3">
      <c r="A112" s="26"/>
      <c r="B112" s="179"/>
      <c r="C112" s="179"/>
      <c r="D112" s="179"/>
      <c r="E112" s="179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3">
      <c r="A113" s="26"/>
      <c r="B113" s="179"/>
      <c r="C113" s="179"/>
      <c r="D113" s="179"/>
      <c r="E113" s="179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3">
      <c r="A114" s="26"/>
      <c r="B114" s="179"/>
      <c r="C114" s="179"/>
      <c r="D114" s="179"/>
      <c r="E114" s="179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3">
      <c r="A115" s="26"/>
      <c r="B115" s="179"/>
      <c r="C115" s="179"/>
      <c r="D115" s="179"/>
      <c r="E115" s="179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3">
      <c r="A116" s="26"/>
      <c r="B116" s="179"/>
      <c r="C116" s="179"/>
      <c r="D116" s="179"/>
      <c r="E116" s="179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3">
      <c r="A117" s="26"/>
      <c r="B117" s="179"/>
      <c r="C117" s="179"/>
      <c r="D117" s="179"/>
      <c r="E117" s="179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3">
      <c r="A118" s="26"/>
      <c r="B118" s="179"/>
      <c r="C118" s="179"/>
      <c r="D118" s="179"/>
      <c r="E118" s="179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3">
      <c r="A119" s="26"/>
      <c r="B119" s="179"/>
      <c r="C119" s="179"/>
      <c r="D119" s="179"/>
      <c r="E119" s="179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3">
      <c r="A120" s="26"/>
      <c r="B120" s="179"/>
      <c r="C120" s="179"/>
      <c r="D120" s="179"/>
      <c r="E120" s="179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3">
      <c r="A121" s="26"/>
      <c r="B121" s="179"/>
      <c r="C121" s="179"/>
      <c r="D121" s="179"/>
      <c r="E121" s="179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3">
      <c r="A122" s="26"/>
      <c r="B122" s="179"/>
      <c r="C122" s="179"/>
      <c r="D122" s="179"/>
      <c r="E122" s="179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3">
      <c r="A123" s="26"/>
      <c r="B123" s="179"/>
      <c r="C123" s="179"/>
      <c r="D123" s="179"/>
      <c r="E123" s="179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3">
      <c r="A124" s="26"/>
      <c r="B124" s="179"/>
      <c r="C124" s="179"/>
      <c r="D124" s="179"/>
      <c r="E124" s="179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3">
      <c r="A125" s="26"/>
      <c r="B125" s="179"/>
      <c r="C125" s="179"/>
      <c r="D125" s="179"/>
      <c r="E125" s="179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3">
      <c r="A126" s="26"/>
      <c r="B126" s="179"/>
      <c r="C126" s="179"/>
      <c r="D126" s="179"/>
      <c r="E126" s="179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3">
      <c r="A127" s="26"/>
      <c r="B127" s="179"/>
      <c r="C127" s="179"/>
      <c r="D127" s="179"/>
      <c r="E127" s="179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3">
      <c r="A128" s="26"/>
      <c r="B128" s="179"/>
      <c r="C128" s="179"/>
      <c r="D128" s="179"/>
      <c r="E128" s="179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3">
      <c r="A129" s="26"/>
      <c r="B129" s="179"/>
      <c r="C129" s="179"/>
      <c r="D129" s="179"/>
      <c r="E129" s="179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3">
      <c r="A130" s="26"/>
      <c r="B130" s="179"/>
      <c r="C130" s="179"/>
      <c r="D130" s="179"/>
      <c r="E130" s="179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3">
      <c r="A131" s="26"/>
      <c r="B131" s="179"/>
      <c r="C131" s="179"/>
      <c r="D131" s="179"/>
      <c r="E131" s="179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3">
      <c r="A132" s="26"/>
      <c r="B132" s="179"/>
      <c r="C132" s="179"/>
      <c r="D132" s="179"/>
      <c r="E132" s="179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3">
      <c r="A133" s="26"/>
      <c r="B133" s="179"/>
      <c r="C133" s="179"/>
      <c r="D133" s="179"/>
      <c r="E133" s="179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3">
      <c r="A134" s="26"/>
      <c r="B134" s="179"/>
      <c r="C134" s="179"/>
      <c r="D134" s="179"/>
      <c r="E134" s="179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3">
      <c r="A135" s="26"/>
      <c r="B135" s="179"/>
      <c r="C135" s="179"/>
      <c r="D135" s="179"/>
      <c r="E135" s="179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3">
      <c r="A136" s="26"/>
      <c r="B136" s="179"/>
      <c r="C136" s="179"/>
      <c r="D136" s="179"/>
      <c r="E136" s="179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3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3">
      <c r="A137" s="26"/>
      <c r="B137" s="179"/>
      <c r="C137" s="179"/>
      <c r="D137" s="179"/>
      <c r="E137" s="179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3">
      <c r="A138" s="26"/>
      <c r="B138" s="179"/>
      <c r="C138" s="179"/>
      <c r="D138" s="179"/>
      <c r="E138" s="179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3">
      <c r="A139" s="26"/>
      <c r="B139" s="179"/>
      <c r="C139" s="179"/>
      <c r="D139" s="179"/>
      <c r="E139" s="179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3">
      <c r="A140" s="26"/>
      <c r="B140" s="179"/>
      <c r="C140" s="179"/>
      <c r="D140" s="179"/>
      <c r="E140" s="179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3">
      <c r="A141" s="26"/>
      <c r="B141" s="179"/>
      <c r="C141" s="179"/>
      <c r="D141" s="179"/>
      <c r="E141" s="179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3">
      <c r="A142" s="26"/>
      <c r="B142" s="179"/>
      <c r="C142" s="179"/>
      <c r="D142" s="179"/>
      <c r="E142" s="179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3">
      <c r="A143" s="26"/>
      <c r="B143" s="179"/>
      <c r="C143" s="179"/>
      <c r="D143" s="179"/>
      <c r="E143" s="179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3">
      <c r="A144" s="26"/>
      <c r="B144" s="179"/>
      <c r="C144" s="179"/>
      <c r="D144" s="179"/>
      <c r="E144" s="179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3">
      <c r="A145" s="26"/>
      <c r="B145" s="179"/>
      <c r="C145" s="179"/>
      <c r="D145" s="179"/>
      <c r="E145" s="179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3">
      <c r="A146" s="26"/>
      <c r="B146" s="179"/>
      <c r="C146" s="179"/>
      <c r="D146" s="179"/>
      <c r="E146" s="179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3">
      <c r="A147" s="26"/>
      <c r="B147" s="179"/>
      <c r="C147" s="179"/>
      <c r="D147" s="179"/>
      <c r="E147" s="179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17"/>
      <c r="S147" s="17"/>
      <c r="T147" s="17"/>
      <c r="U147" s="17"/>
      <c r="V147" s="17"/>
      <c r="W147" s="17"/>
      <c r="X147" s="17"/>
      <c r="Y147" s="17"/>
    </row>
  </sheetData>
  <mergeCells count="8">
    <mergeCell ref="V1:Y1"/>
    <mergeCell ref="Z1:AB1"/>
    <mergeCell ref="A1:A2"/>
    <mergeCell ref="B1:E1"/>
    <mergeCell ref="F1:I1"/>
    <mergeCell ref="J1:L1"/>
    <mergeCell ref="N1:Q1"/>
    <mergeCell ref="R1:U1"/>
  </mergeCells>
  <printOptions gridLines="1"/>
  <pageMargins left="0.25" right="0.25" top="0.5" bottom="0.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DL192"/>
  <sheetViews>
    <sheetView zoomScale="110" zoomScaleNormal="110" workbookViewId="0">
      <pane ySplit="1" topLeftCell="A23" activePane="bottomLeft" state="frozen"/>
      <selection pane="bottomLeft" activeCell="E30" sqref="E30:G30"/>
    </sheetView>
  </sheetViews>
  <sheetFormatPr defaultRowHeight="14.4" outlineLevelRow="1" x14ac:dyDescent="0.3"/>
  <cols>
    <col min="1" max="1" width="11.6640625" customWidth="1"/>
    <col min="2" max="2" width="11.33203125" customWidth="1"/>
    <col min="3" max="3" width="2.88671875" style="9" customWidth="1"/>
    <col min="4" max="4" width="12.21875" style="9" hidden="1" customWidth="1"/>
    <col min="5" max="5" width="10.77734375" customWidth="1"/>
    <col min="6" max="6" width="4" style="9" customWidth="1"/>
    <col min="7" max="7" width="12.33203125" style="9" hidden="1" customWidth="1"/>
    <col min="8" max="8" width="11.6640625" customWidth="1"/>
    <col min="9" max="9" width="2.33203125" style="9" customWidth="1"/>
    <col min="10" max="10" width="13" style="9" hidden="1" customWidth="1"/>
    <col min="11" max="11" width="10.88671875" customWidth="1"/>
    <col min="12" max="12" width="0.6640625" style="9" customWidth="1"/>
    <col min="13" max="13" width="2.77734375" style="9" customWidth="1"/>
    <col min="14" max="14" width="9.21875" customWidth="1"/>
    <col min="15" max="15" width="4.21875" customWidth="1"/>
    <col min="16" max="16" width="1.77734375" style="9" customWidth="1"/>
    <col min="17" max="17" width="15.88671875" customWidth="1"/>
    <col min="18" max="18" width="13" style="17" customWidth="1"/>
    <col min="19" max="19" width="14.77734375" style="17" customWidth="1"/>
    <col min="20" max="20" width="16" style="17" customWidth="1"/>
    <col min="21" max="21" width="14.44140625" style="17" customWidth="1"/>
    <col min="22" max="112" width="9" style="17"/>
  </cols>
  <sheetData>
    <row r="1" spans="1:116" ht="60.6" customHeight="1" x14ac:dyDescent="0.3">
      <c r="A1" s="12"/>
      <c r="B1" s="239" t="s">
        <v>1</v>
      </c>
      <c r="C1" s="239"/>
      <c r="D1" s="239"/>
      <c r="E1" s="239" t="s">
        <v>2</v>
      </c>
      <c r="F1" s="239"/>
      <c r="G1" s="239"/>
      <c r="H1" s="239" t="s">
        <v>3</v>
      </c>
      <c r="I1" s="239"/>
      <c r="J1" s="239"/>
      <c r="K1" s="239" t="s">
        <v>56</v>
      </c>
      <c r="L1" s="239"/>
      <c r="M1" s="239"/>
      <c r="N1" s="240" t="s">
        <v>4</v>
      </c>
      <c r="O1" s="241"/>
      <c r="P1" s="242"/>
      <c r="Q1" s="166" t="s">
        <v>98</v>
      </c>
      <c r="R1" s="175" t="s">
        <v>79</v>
      </c>
      <c r="S1" s="175" t="s">
        <v>89</v>
      </c>
      <c r="T1" s="175" t="s">
        <v>88</v>
      </c>
      <c r="U1" s="175" t="s">
        <v>87</v>
      </c>
      <c r="DI1" s="17"/>
      <c r="DJ1" s="17"/>
      <c r="DK1" s="17"/>
      <c r="DL1" s="17"/>
    </row>
    <row r="2" spans="1:116" x14ac:dyDescent="0.3">
      <c r="A2" s="13" t="s">
        <v>43</v>
      </c>
      <c r="B2" s="243" t="s">
        <v>55</v>
      </c>
      <c r="C2" s="243"/>
      <c r="D2" s="243"/>
      <c r="E2" s="243" t="s">
        <v>55</v>
      </c>
      <c r="F2" s="243"/>
      <c r="G2" s="243"/>
      <c r="H2" s="243" t="s">
        <v>55</v>
      </c>
      <c r="I2" s="243"/>
      <c r="J2" s="243"/>
      <c r="K2" s="243" t="s">
        <v>55</v>
      </c>
      <c r="L2" s="243"/>
      <c r="M2" s="243"/>
      <c r="N2" s="244" t="s">
        <v>55</v>
      </c>
      <c r="O2" s="245"/>
      <c r="P2" s="246"/>
      <c r="Q2" s="81" t="s">
        <v>55</v>
      </c>
      <c r="R2" s="81" t="s">
        <v>84</v>
      </c>
      <c r="S2" s="35" t="s">
        <v>55</v>
      </c>
      <c r="T2" s="35" t="s">
        <v>55</v>
      </c>
      <c r="U2" s="35" t="s">
        <v>55</v>
      </c>
      <c r="DI2" s="17"/>
      <c r="DJ2" s="17"/>
      <c r="DK2" s="17"/>
      <c r="DL2" s="17"/>
    </row>
    <row r="3" spans="1:116" s="15" customFormat="1" outlineLevel="1" x14ac:dyDescent="0.3">
      <c r="A3" s="14" t="s">
        <v>5</v>
      </c>
      <c r="B3" s="226">
        <f>'2019 Responses'!E3</f>
        <v>1</v>
      </c>
      <c r="C3" s="227"/>
      <c r="D3" s="227"/>
      <c r="E3" s="226">
        <f>'2019 Responses'!I3</f>
        <v>0</v>
      </c>
      <c r="F3" s="227"/>
      <c r="G3" s="227"/>
      <c r="H3" s="226">
        <f>'2019 Responses'!M3</f>
        <v>1</v>
      </c>
      <c r="I3" s="227"/>
      <c r="J3" s="227"/>
      <c r="K3" s="226">
        <f>'2019 Responses'!Q3</f>
        <v>1</v>
      </c>
      <c r="L3" s="227"/>
      <c r="M3" s="227"/>
      <c r="N3" s="223">
        <f>'2019 Responses'!U3</f>
        <v>0</v>
      </c>
      <c r="O3" s="237"/>
      <c r="P3" s="238"/>
      <c r="Q3" s="82">
        <f>IFERROR('2019 Responses'!Y3,"")</f>
        <v>0</v>
      </c>
      <c r="R3" s="82">
        <f>'2019 Responses'!AB3</f>
        <v>14145</v>
      </c>
      <c r="S3" s="108">
        <f>IFERROR(SUM((B3-H3)/B3),"No Appeals")</f>
        <v>0</v>
      </c>
      <c r="T3" s="111">
        <f>SUM((B3+E3+K3)/R3)</f>
        <v>1.4139271827500884E-4</v>
      </c>
      <c r="U3" s="132">
        <f>IFERROR(SUM(N3/B3), "No Appeals")</f>
        <v>0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16" x14ac:dyDescent="0.3">
      <c r="A4" s="11" t="s">
        <v>6</v>
      </c>
      <c r="B4" s="256">
        <f>'2019 Responses'!E4</f>
        <v>3</v>
      </c>
      <c r="C4" s="233"/>
      <c r="D4" s="234"/>
      <c r="E4" s="256">
        <f>'2019 Responses'!I4</f>
        <v>1</v>
      </c>
      <c r="F4" s="233"/>
      <c r="G4" s="234"/>
      <c r="H4" s="236">
        <f>'2019 Responses'!M4</f>
        <v>0</v>
      </c>
      <c r="I4" s="236"/>
      <c r="J4" s="236"/>
      <c r="K4" s="256">
        <f>'2019 Responses'!Q4</f>
        <v>0</v>
      </c>
      <c r="L4" s="233"/>
      <c r="M4" s="234"/>
      <c r="N4" s="256">
        <f>'2019 Responses'!U4</f>
        <v>0</v>
      </c>
      <c r="O4" s="233"/>
      <c r="P4" s="234"/>
      <c r="Q4" s="84">
        <f>IFERROR('2019 Responses'!Y4,"")</f>
        <v>2</v>
      </c>
      <c r="R4" s="200">
        <f>'2019 Responses'!AB4</f>
        <v>14205</v>
      </c>
      <c r="S4" s="201">
        <f t="shared" ref="S4:S41" si="0">IFERROR(SUM((B4-H4)/B4),"No Appeals")</f>
        <v>1</v>
      </c>
      <c r="T4" s="202">
        <f t="shared" ref="T4:T41" si="1">SUM((B4+E4+K4)/R4)</f>
        <v>2.8159098908834917E-4</v>
      </c>
      <c r="U4" s="203">
        <f t="shared" ref="U4:U41" si="2">IFERROR(SUM(N4/B4), "No Appeals")</f>
        <v>0</v>
      </c>
      <c r="DI4" s="17"/>
      <c r="DJ4" s="17"/>
      <c r="DK4" s="17"/>
      <c r="DL4" s="17"/>
    </row>
    <row r="5" spans="1:116" s="15" customFormat="1" x14ac:dyDescent="0.3">
      <c r="A5" s="14" t="s">
        <v>7</v>
      </c>
      <c r="B5" s="255">
        <f>'2019 Responses'!E5</f>
        <v>56</v>
      </c>
      <c r="C5" s="224"/>
      <c r="D5" s="225"/>
      <c r="E5" s="255">
        <f>'2019 Responses'!I5</f>
        <v>0</v>
      </c>
      <c r="F5" s="224"/>
      <c r="G5" s="225"/>
      <c r="H5" s="227">
        <f>'2019 Responses'!M5</f>
        <v>54</v>
      </c>
      <c r="I5" s="227"/>
      <c r="J5" s="227"/>
      <c r="K5" s="255">
        <f>'2019 Responses'!Q5</f>
        <v>4</v>
      </c>
      <c r="L5" s="224"/>
      <c r="M5" s="225"/>
      <c r="N5" s="255">
        <f>'2019 Responses'!U5</f>
        <v>5</v>
      </c>
      <c r="O5" s="224"/>
      <c r="P5" s="225"/>
      <c r="Q5" s="82">
        <f>IFERROR('2019 Responses'!Y5,"")</f>
        <v>76</v>
      </c>
      <c r="R5" s="82">
        <f>'2019 Responses'!AB5</f>
        <v>78935</v>
      </c>
      <c r="S5" s="108">
        <f t="shared" si="0"/>
        <v>3.5714285714285712E-2</v>
      </c>
      <c r="T5" s="111">
        <f t="shared" si="1"/>
        <v>7.6011908532336737E-4</v>
      </c>
      <c r="U5" s="132">
        <f t="shared" si="2"/>
        <v>8.9285714285714288E-2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</row>
    <row r="6" spans="1:116" x14ac:dyDescent="0.3">
      <c r="A6" s="11" t="s">
        <v>8</v>
      </c>
      <c r="B6" s="256">
        <f>'2019 Responses'!E6</f>
        <v>88</v>
      </c>
      <c r="C6" s="233"/>
      <c r="D6" s="234"/>
      <c r="E6" s="256">
        <f>'2019 Responses'!I6</f>
        <v>0</v>
      </c>
      <c r="F6" s="233"/>
      <c r="G6" s="234"/>
      <c r="H6" s="236">
        <f>'2019 Responses'!M6</f>
        <v>76</v>
      </c>
      <c r="I6" s="236"/>
      <c r="J6" s="236"/>
      <c r="K6" s="256">
        <f>'2019 Responses'!Q6</f>
        <v>1</v>
      </c>
      <c r="L6" s="233"/>
      <c r="M6" s="234"/>
      <c r="N6" s="256">
        <f>'2019 Responses'!U6</f>
        <v>4</v>
      </c>
      <c r="O6" s="233"/>
      <c r="P6" s="234"/>
      <c r="Q6" s="84">
        <f>IFERROR('2019 Responses'!Y6,"")</f>
        <v>119</v>
      </c>
      <c r="R6" s="200">
        <f>'2019 Responses'!AB6</f>
        <v>46583</v>
      </c>
      <c r="S6" s="201">
        <f t="shared" si="0"/>
        <v>0.13636363636363635</v>
      </c>
      <c r="T6" s="202">
        <f t="shared" si="1"/>
        <v>1.9105682330463904E-3</v>
      </c>
      <c r="U6" s="203">
        <f t="shared" si="2"/>
        <v>4.5454545454545456E-2</v>
      </c>
      <c r="DI6" s="17"/>
      <c r="DJ6" s="17"/>
      <c r="DK6" s="17"/>
      <c r="DL6" s="17"/>
    </row>
    <row r="7" spans="1:116" s="15" customFormat="1" x14ac:dyDescent="0.3">
      <c r="A7" s="14" t="s">
        <v>9</v>
      </c>
      <c r="B7" s="255">
        <f>'2019 Responses'!E7</f>
        <v>62</v>
      </c>
      <c r="C7" s="224"/>
      <c r="D7" s="225"/>
      <c r="E7" s="255">
        <f>'2019 Responses'!I7</f>
        <v>0</v>
      </c>
      <c r="F7" s="224"/>
      <c r="G7" s="225"/>
      <c r="H7" s="227">
        <f>'2019 Responses'!M7</f>
        <v>40</v>
      </c>
      <c r="I7" s="227"/>
      <c r="J7" s="227"/>
      <c r="K7" s="255">
        <f>'2019 Responses'!Q7</f>
        <v>22</v>
      </c>
      <c r="L7" s="224"/>
      <c r="M7" s="225"/>
      <c r="N7" s="255">
        <f>'2019 Responses'!U7</f>
        <v>4</v>
      </c>
      <c r="O7" s="224"/>
      <c r="P7" s="225"/>
      <c r="Q7" s="82">
        <f>IFERROR('2019 Responses'!Y7,"")</f>
        <v>94</v>
      </c>
      <c r="R7" s="82">
        <f>'2019 Responses'!AB7</f>
        <v>49994</v>
      </c>
      <c r="S7" s="108">
        <f t="shared" si="0"/>
        <v>0.35483870967741937</v>
      </c>
      <c r="T7" s="111">
        <f t="shared" si="1"/>
        <v>1.6802016241949033E-3</v>
      </c>
      <c r="U7" s="132">
        <f t="shared" si="2"/>
        <v>6.4516129032258063E-2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116" x14ac:dyDescent="0.3">
      <c r="A8" s="11" t="s">
        <v>10</v>
      </c>
      <c r="B8" s="256">
        <f>'2019 Responses'!E8</f>
        <v>1017</v>
      </c>
      <c r="C8" s="233"/>
      <c r="D8" s="234"/>
      <c r="E8" s="256">
        <f>'2019 Responses'!I8</f>
        <v>0</v>
      </c>
      <c r="F8" s="233"/>
      <c r="G8" s="234"/>
      <c r="H8" s="236">
        <f>'2019 Responses'!M8</f>
        <v>405</v>
      </c>
      <c r="I8" s="236"/>
      <c r="J8" s="236"/>
      <c r="K8" s="256">
        <f>'2019 Responses'!Q8</f>
        <v>9</v>
      </c>
      <c r="L8" s="233"/>
      <c r="M8" s="234"/>
      <c r="N8" s="256">
        <f>'2019 Responses'!U8</f>
        <v>226</v>
      </c>
      <c r="O8" s="233"/>
      <c r="P8" s="234"/>
      <c r="Q8" s="84">
        <f>IFERROR('2019 Responses'!Y8,"")</f>
        <v>468</v>
      </c>
      <c r="R8" s="200">
        <f>'2019 Responses'!AB8</f>
        <v>183778</v>
      </c>
      <c r="S8" s="201">
        <f t="shared" si="0"/>
        <v>0.60176991150442483</v>
      </c>
      <c r="T8" s="202">
        <f t="shared" si="1"/>
        <v>5.5828227535395965E-3</v>
      </c>
      <c r="U8" s="203">
        <f t="shared" si="2"/>
        <v>0.22222222222222221</v>
      </c>
      <c r="DI8" s="17"/>
      <c r="DJ8" s="17"/>
      <c r="DK8" s="17"/>
      <c r="DL8" s="17"/>
    </row>
    <row r="9" spans="1:116" s="15" customFormat="1" x14ac:dyDescent="0.3">
      <c r="A9" s="14" t="s">
        <v>11</v>
      </c>
      <c r="B9" s="255">
        <f>'2019 Responses'!E9</f>
        <v>0</v>
      </c>
      <c r="C9" s="224"/>
      <c r="D9" s="225"/>
      <c r="E9" s="255">
        <f>'2019 Responses'!I9</f>
        <v>0</v>
      </c>
      <c r="F9" s="224"/>
      <c r="G9" s="225"/>
      <c r="H9" s="227">
        <f>'2019 Responses'!M9</f>
        <v>0</v>
      </c>
      <c r="I9" s="227"/>
      <c r="J9" s="227"/>
      <c r="K9" s="255">
        <f>'2019 Responses'!Q9</f>
        <v>0</v>
      </c>
      <c r="L9" s="224"/>
      <c r="M9" s="225"/>
      <c r="N9" s="255">
        <f>'2019 Responses'!U9</f>
        <v>0</v>
      </c>
      <c r="O9" s="224"/>
      <c r="P9" s="225"/>
      <c r="Q9" s="82">
        <f>IFERROR('2019 Responses'!Y9,"")</f>
        <v>0</v>
      </c>
      <c r="R9" s="82">
        <f>'2019 Responses'!AB9</f>
        <v>5751</v>
      </c>
      <c r="S9" s="108" t="str">
        <f t="shared" si="0"/>
        <v>No Appeals</v>
      </c>
      <c r="T9" s="111">
        <f t="shared" si="1"/>
        <v>0</v>
      </c>
      <c r="U9" s="132" t="str">
        <f t="shared" si="2"/>
        <v>No Appeals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</row>
    <row r="10" spans="1:116" x14ac:dyDescent="0.3">
      <c r="A10" s="11" t="s">
        <v>12</v>
      </c>
      <c r="B10" s="256">
        <f>'2019 Responses'!E10</f>
        <v>35</v>
      </c>
      <c r="C10" s="233"/>
      <c r="D10" s="234"/>
      <c r="E10" s="256">
        <f>'2019 Responses'!I10</f>
        <v>0</v>
      </c>
      <c r="F10" s="233"/>
      <c r="G10" s="234"/>
      <c r="H10" s="236">
        <f>'2019 Responses'!M10</f>
        <v>27</v>
      </c>
      <c r="I10" s="236"/>
      <c r="J10" s="236"/>
      <c r="K10" s="256">
        <f>'2019 Responses'!Q10</f>
        <v>10</v>
      </c>
      <c r="L10" s="233"/>
      <c r="M10" s="234"/>
      <c r="N10" s="256">
        <f>'2019 Responses'!U10</f>
        <v>13</v>
      </c>
      <c r="O10" s="233"/>
      <c r="P10" s="234"/>
      <c r="Q10" s="84">
        <f>IFERROR('2019 Responses'!Y10,"")</f>
        <v>94</v>
      </c>
      <c r="R10" s="200">
        <f>'2019 Responses'!AB10</f>
        <v>56169</v>
      </c>
      <c r="S10" s="201">
        <f t="shared" si="0"/>
        <v>0.22857142857142856</v>
      </c>
      <c r="T10" s="202">
        <f t="shared" si="1"/>
        <v>8.0115366127223205E-4</v>
      </c>
      <c r="U10" s="203">
        <f t="shared" si="2"/>
        <v>0.37142857142857144</v>
      </c>
      <c r="DI10" s="17"/>
      <c r="DJ10" s="17"/>
      <c r="DK10" s="17"/>
      <c r="DL10" s="17"/>
    </row>
    <row r="11" spans="1:116" s="15" customFormat="1" x14ac:dyDescent="0.3">
      <c r="A11" s="14" t="s">
        <v>13</v>
      </c>
      <c r="B11" s="255">
        <f>'2019 Responses'!E11</f>
        <v>23</v>
      </c>
      <c r="C11" s="224"/>
      <c r="D11" s="225"/>
      <c r="E11" s="255">
        <f>'2019 Responses'!I11</f>
        <v>0</v>
      </c>
      <c r="F11" s="224"/>
      <c r="G11" s="225"/>
      <c r="H11" s="227">
        <f>'2019 Responses'!M11</f>
        <v>21</v>
      </c>
      <c r="I11" s="227"/>
      <c r="J11" s="227"/>
      <c r="K11" s="255">
        <f>'2019 Responses'!Q11</f>
        <v>0</v>
      </c>
      <c r="L11" s="224"/>
      <c r="M11" s="225"/>
      <c r="N11" s="255">
        <f>'2019 Responses'!U11</f>
        <v>0</v>
      </c>
      <c r="O11" s="224"/>
      <c r="P11" s="225"/>
      <c r="Q11" s="82">
        <f>IFERROR('2019 Responses'!Y11,"")</f>
        <v>11</v>
      </c>
      <c r="R11" s="82">
        <f>'2019 Responses'!AB11</f>
        <v>27678</v>
      </c>
      <c r="S11" s="108">
        <f t="shared" si="0"/>
        <v>8.6956521739130432E-2</v>
      </c>
      <c r="T11" s="111">
        <f t="shared" si="1"/>
        <v>8.3098489775272784E-4</v>
      </c>
      <c r="U11" s="132">
        <f t="shared" si="2"/>
        <v>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</row>
    <row r="12" spans="1:116" x14ac:dyDescent="0.3">
      <c r="A12" s="11" t="s">
        <v>14</v>
      </c>
      <c r="B12" s="256">
        <f>'2019 Responses'!E12</f>
        <v>1</v>
      </c>
      <c r="C12" s="233"/>
      <c r="D12" s="234"/>
      <c r="E12" s="256">
        <f>'2019 Responses'!I12</f>
        <v>0</v>
      </c>
      <c r="F12" s="233"/>
      <c r="G12" s="234"/>
      <c r="H12" s="236">
        <f>'2019 Responses'!M12</f>
        <v>1</v>
      </c>
      <c r="I12" s="236"/>
      <c r="J12" s="236"/>
      <c r="K12" s="256">
        <f>'2019 Responses'!Q12</f>
        <v>0</v>
      </c>
      <c r="L12" s="233"/>
      <c r="M12" s="234"/>
      <c r="N12" s="256">
        <f>'2019 Responses'!U12</f>
        <v>0</v>
      </c>
      <c r="O12" s="233"/>
      <c r="P12" s="234"/>
      <c r="Q12" s="84">
        <f>IFERROR('2019 Responses'!Y12,"")</f>
        <v>1</v>
      </c>
      <c r="R12" s="200">
        <f>'2019 Responses'!AB12</f>
        <v>9192</v>
      </c>
      <c r="S12" s="201">
        <f t="shared" si="0"/>
        <v>0</v>
      </c>
      <c r="T12" s="202">
        <f t="shared" si="1"/>
        <v>1.0879025239338555E-4</v>
      </c>
      <c r="U12" s="203">
        <f t="shared" si="2"/>
        <v>0</v>
      </c>
      <c r="DI12" s="17"/>
      <c r="DJ12" s="17"/>
      <c r="DK12" s="17"/>
      <c r="DL12" s="17"/>
    </row>
    <row r="13" spans="1:116" s="15" customFormat="1" x14ac:dyDescent="0.3">
      <c r="A13" s="14" t="s">
        <v>42</v>
      </c>
      <c r="B13" s="255">
        <f>'2019 Responses'!E13</f>
        <v>25</v>
      </c>
      <c r="C13" s="224"/>
      <c r="D13" s="225"/>
      <c r="E13" s="255">
        <f>'2019 Responses'!I13</f>
        <v>0</v>
      </c>
      <c r="F13" s="224"/>
      <c r="G13" s="225"/>
      <c r="H13" s="227">
        <f>'2019 Responses'!M13</f>
        <v>23</v>
      </c>
      <c r="I13" s="227"/>
      <c r="J13" s="227"/>
      <c r="K13" s="255">
        <f>'2019 Responses'!Q13</f>
        <v>1</v>
      </c>
      <c r="L13" s="224"/>
      <c r="M13" s="225"/>
      <c r="N13" s="255">
        <f>'2019 Responses'!U13</f>
        <v>5</v>
      </c>
      <c r="O13" s="224"/>
      <c r="P13" s="225"/>
      <c r="Q13" s="82">
        <f>IFERROR('2019 Responses'!Y13,"")</f>
        <v>14</v>
      </c>
      <c r="R13" s="82">
        <f>'2019 Responses'!AB13</f>
        <v>34457</v>
      </c>
      <c r="S13" s="108">
        <f t="shared" si="0"/>
        <v>0.08</v>
      </c>
      <c r="T13" s="111">
        <f t="shared" si="1"/>
        <v>7.5456365905331288E-4</v>
      </c>
      <c r="U13" s="132">
        <f t="shared" si="2"/>
        <v>0.2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116" x14ac:dyDescent="0.3">
      <c r="A14" s="11" t="s">
        <v>15</v>
      </c>
      <c r="B14" s="256">
        <f>'2019 Responses'!E14</f>
        <v>0</v>
      </c>
      <c r="C14" s="233"/>
      <c r="D14" s="234"/>
      <c r="E14" s="256">
        <f>'2019 Responses'!I14</f>
        <v>0</v>
      </c>
      <c r="F14" s="233"/>
      <c r="G14" s="234"/>
      <c r="H14" s="236">
        <f>'2019 Responses'!M14</f>
        <v>0</v>
      </c>
      <c r="I14" s="236"/>
      <c r="J14" s="236"/>
      <c r="K14" s="256">
        <f>'2019 Responses'!Q14</f>
        <v>0</v>
      </c>
      <c r="L14" s="233"/>
      <c r="M14" s="234"/>
      <c r="N14" s="256">
        <f>'2019 Responses'!U14</f>
        <v>0</v>
      </c>
      <c r="O14" s="233"/>
      <c r="P14" s="234"/>
      <c r="Q14" s="84">
        <f>IFERROR('2019 Responses'!Y14,"")</f>
        <v>0</v>
      </c>
      <c r="R14" s="200">
        <f>'2019 Responses'!AB14</f>
        <v>4026</v>
      </c>
      <c r="S14" s="201" t="str">
        <f t="shared" si="0"/>
        <v>No Appeals</v>
      </c>
      <c r="T14" s="202">
        <f t="shared" si="1"/>
        <v>0</v>
      </c>
      <c r="U14" s="203" t="str">
        <f t="shared" si="2"/>
        <v>No Appeals</v>
      </c>
      <c r="DI14" s="17"/>
      <c r="DJ14" s="17"/>
      <c r="DK14" s="17"/>
      <c r="DL14" s="17"/>
    </row>
    <row r="15" spans="1:116" s="15" customFormat="1" x14ac:dyDescent="0.3">
      <c r="A15" s="14" t="s">
        <v>16</v>
      </c>
      <c r="B15" s="255">
        <f>'2019 Responses'!E15</f>
        <v>110</v>
      </c>
      <c r="C15" s="224"/>
      <c r="D15" s="225"/>
      <c r="E15" s="255">
        <f>'2019 Responses'!I15</f>
        <v>1</v>
      </c>
      <c r="F15" s="224"/>
      <c r="G15" s="225"/>
      <c r="H15" s="227">
        <f>'2019 Responses'!M15</f>
        <v>110</v>
      </c>
      <c r="I15" s="227"/>
      <c r="J15" s="227"/>
      <c r="K15" s="255">
        <f>'2019 Responses'!Q15</f>
        <v>4</v>
      </c>
      <c r="L15" s="224"/>
      <c r="M15" s="225"/>
      <c r="N15" s="255">
        <f>'2019 Responses'!U15</f>
        <v>5</v>
      </c>
      <c r="O15" s="224"/>
      <c r="P15" s="225"/>
      <c r="Q15" s="82">
        <f>IFERROR('2019 Responses'!Y15,"")</f>
        <v>63</v>
      </c>
      <c r="R15" s="82">
        <f>'2019 Responses'!AB15</f>
        <v>59182</v>
      </c>
      <c r="S15" s="108">
        <f t="shared" si="0"/>
        <v>0</v>
      </c>
      <c r="T15" s="111">
        <f t="shared" si="1"/>
        <v>1.9431583927545537E-3</v>
      </c>
      <c r="U15" s="132">
        <f t="shared" si="2"/>
        <v>4.5454545454545456E-2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116" x14ac:dyDescent="0.3">
      <c r="A16" s="11" t="s">
        <v>17</v>
      </c>
      <c r="B16" s="256">
        <f>'2019 Responses'!E16</f>
        <v>44</v>
      </c>
      <c r="C16" s="233"/>
      <c r="D16" s="234"/>
      <c r="E16" s="256">
        <f>'2019 Responses'!I16</f>
        <v>0</v>
      </c>
      <c r="F16" s="233"/>
      <c r="G16" s="234"/>
      <c r="H16" s="236">
        <f>'2019 Responses'!M16</f>
        <v>43</v>
      </c>
      <c r="I16" s="236"/>
      <c r="J16" s="236"/>
      <c r="K16" s="256">
        <f>'2019 Responses'!Q16</f>
        <v>2</v>
      </c>
      <c r="L16" s="233"/>
      <c r="M16" s="234"/>
      <c r="N16" s="256">
        <f>'2019 Responses'!U16</f>
        <v>1</v>
      </c>
      <c r="O16" s="233"/>
      <c r="P16" s="234"/>
      <c r="Q16" s="84">
        <f>IFERROR('2019 Responses'!Y16,"")</f>
        <v>66</v>
      </c>
      <c r="R16" s="200">
        <f>'2019 Responses'!AB16</f>
        <v>60603</v>
      </c>
      <c r="S16" s="201">
        <f t="shared" si="0"/>
        <v>2.2727272727272728E-2</v>
      </c>
      <c r="T16" s="202">
        <f t="shared" si="1"/>
        <v>7.5903833143573754E-4</v>
      </c>
      <c r="U16" s="203">
        <f t="shared" si="2"/>
        <v>2.2727272727272728E-2</v>
      </c>
      <c r="DI16" s="17"/>
      <c r="DJ16" s="17"/>
      <c r="DK16" s="17"/>
      <c r="DL16" s="17"/>
    </row>
    <row r="17" spans="1:116" s="15" customFormat="1" x14ac:dyDescent="0.3">
      <c r="A17" s="14" t="s">
        <v>18</v>
      </c>
      <c r="B17" s="255">
        <f>'2019 Responses'!E17</f>
        <v>124</v>
      </c>
      <c r="C17" s="224"/>
      <c r="D17" s="225"/>
      <c r="E17" s="255">
        <f>'2019 Responses'!I17</f>
        <v>0</v>
      </c>
      <c r="F17" s="224"/>
      <c r="G17" s="225"/>
      <c r="H17" s="227">
        <f>'2019 Responses'!M17</f>
        <v>112</v>
      </c>
      <c r="I17" s="227"/>
      <c r="J17" s="227"/>
      <c r="K17" s="255">
        <f>'2019 Responses'!Q17</f>
        <v>17</v>
      </c>
      <c r="L17" s="224"/>
      <c r="M17" s="225"/>
      <c r="N17" s="255">
        <f>'2019 Responses'!U17</f>
        <v>46</v>
      </c>
      <c r="O17" s="224"/>
      <c r="P17" s="225"/>
      <c r="Q17" s="82">
        <f>IFERROR('2019 Responses'!Y17,"")</f>
        <v>129</v>
      </c>
      <c r="R17" s="82">
        <f>'2019 Responses'!AB17</f>
        <v>51457</v>
      </c>
      <c r="S17" s="108">
        <f t="shared" si="0"/>
        <v>9.6774193548387094E-2</v>
      </c>
      <c r="T17" s="111">
        <f t="shared" si="1"/>
        <v>2.7401519715490605E-3</v>
      </c>
      <c r="U17" s="132">
        <f t="shared" si="2"/>
        <v>0.37096774193548387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</row>
    <row r="18" spans="1:116" x14ac:dyDescent="0.3">
      <c r="A18" s="11" t="s">
        <v>19</v>
      </c>
      <c r="B18" s="256">
        <f>'2019 Responses'!E18</f>
        <v>22</v>
      </c>
      <c r="C18" s="233"/>
      <c r="D18" s="234"/>
      <c r="E18" s="256">
        <f>'2019 Responses'!I18</f>
        <v>0</v>
      </c>
      <c r="F18" s="233"/>
      <c r="G18" s="234"/>
      <c r="H18" s="236">
        <f>'2019 Responses'!M18</f>
        <v>17</v>
      </c>
      <c r="I18" s="236"/>
      <c r="J18" s="236"/>
      <c r="K18" s="256">
        <f>'2019 Responses'!Q18</f>
        <v>0</v>
      </c>
      <c r="L18" s="233"/>
      <c r="M18" s="234"/>
      <c r="N18" s="256">
        <f>'2019 Responses'!U18</f>
        <v>3</v>
      </c>
      <c r="O18" s="233"/>
      <c r="P18" s="234"/>
      <c r="Q18" s="84">
        <f>IFERROR('2019 Responses'!Y18,"")</f>
        <v>6</v>
      </c>
      <c r="R18" s="200">
        <f>'2019 Responses'!AB18</f>
        <v>30357</v>
      </c>
      <c r="S18" s="201">
        <f t="shared" si="0"/>
        <v>0.22727272727272727</v>
      </c>
      <c r="T18" s="202">
        <f t="shared" si="1"/>
        <v>7.2470929274961299E-4</v>
      </c>
      <c r="U18" s="203">
        <f t="shared" si="2"/>
        <v>0.13636363636363635</v>
      </c>
      <c r="DI18" s="17"/>
      <c r="DJ18" s="17"/>
      <c r="DK18" s="17"/>
      <c r="DL18" s="17"/>
    </row>
    <row r="19" spans="1:116" s="15" customFormat="1" x14ac:dyDescent="0.3">
      <c r="A19" s="14" t="s">
        <v>44</v>
      </c>
      <c r="B19" s="255">
        <f>'2019 Responses'!E19</f>
        <v>2897</v>
      </c>
      <c r="C19" s="224"/>
      <c r="D19" s="225"/>
      <c r="E19" s="255">
        <f>'2019 Responses'!I19</f>
        <v>128</v>
      </c>
      <c r="F19" s="224"/>
      <c r="G19" s="225"/>
      <c r="H19" s="227">
        <f>'2019 Responses'!M19</f>
        <v>2008</v>
      </c>
      <c r="I19" s="227"/>
      <c r="J19" s="227"/>
      <c r="K19" s="255">
        <f>'2019 Responses'!Q19</f>
        <v>177</v>
      </c>
      <c r="L19" s="224"/>
      <c r="M19" s="225"/>
      <c r="N19" s="255">
        <f>'2019 Responses'!U19</f>
        <v>679</v>
      </c>
      <c r="O19" s="224"/>
      <c r="P19" s="225"/>
      <c r="Q19" s="82">
        <f>IFERROR('2019 Responses'!Y19,"")</f>
        <v>1721</v>
      </c>
      <c r="R19" s="82">
        <f>'2019 Responses'!AB19</f>
        <v>712047</v>
      </c>
      <c r="S19" s="108">
        <f t="shared" si="0"/>
        <v>0.30686917500862959</v>
      </c>
      <c r="T19" s="111">
        <f t="shared" si="1"/>
        <v>4.4968941656941186E-3</v>
      </c>
      <c r="U19" s="132">
        <f t="shared" si="2"/>
        <v>0.23438039351052814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</row>
    <row r="20" spans="1:116" x14ac:dyDescent="0.3">
      <c r="A20" s="11" t="s">
        <v>20</v>
      </c>
      <c r="B20" s="256">
        <f>'2019 Responses'!E20</f>
        <v>101</v>
      </c>
      <c r="C20" s="233"/>
      <c r="D20" s="234"/>
      <c r="E20" s="256">
        <f>'2019 Responses'!I20</f>
        <v>5</v>
      </c>
      <c r="F20" s="233"/>
      <c r="G20" s="234"/>
      <c r="H20" s="236">
        <f>'2019 Responses'!M20</f>
        <v>86</v>
      </c>
      <c r="I20" s="236"/>
      <c r="J20" s="236"/>
      <c r="K20" s="256">
        <f>'2019 Responses'!Q20</f>
        <v>10</v>
      </c>
      <c r="L20" s="233"/>
      <c r="M20" s="234"/>
      <c r="N20" s="256">
        <f>'2019 Responses'!U20</f>
        <v>1</v>
      </c>
      <c r="O20" s="233"/>
      <c r="P20" s="234"/>
      <c r="Q20" s="84">
        <f>IFERROR('2019 Responses'!Y20,"")</f>
        <v>184</v>
      </c>
      <c r="R20" s="200">
        <f>'2019 Responses'!AB20</f>
        <v>120716</v>
      </c>
      <c r="S20" s="201">
        <f t="shared" si="0"/>
        <v>0.14851485148514851</v>
      </c>
      <c r="T20" s="202">
        <f t="shared" si="1"/>
        <v>9.6093309917492291E-4</v>
      </c>
      <c r="U20" s="203">
        <f t="shared" si="2"/>
        <v>9.9009900990099011E-3</v>
      </c>
      <c r="DI20" s="17"/>
      <c r="DJ20" s="17"/>
      <c r="DK20" s="17"/>
      <c r="DL20" s="17"/>
    </row>
    <row r="21" spans="1:116" s="15" customFormat="1" x14ac:dyDescent="0.3">
      <c r="A21" s="14" t="s">
        <v>21</v>
      </c>
      <c r="B21" s="255">
        <f>'2019 Responses'!E21</f>
        <v>171</v>
      </c>
      <c r="C21" s="224"/>
      <c r="D21" s="225"/>
      <c r="E21" s="255">
        <f>'2019 Responses'!I21</f>
        <v>3</v>
      </c>
      <c r="F21" s="224"/>
      <c r="G21" s="225"/>
      <c r="H21" s="227">
        <f>'2019 Responses'!M21</f>
        <v>133</v>
      </c>
      <c r="I21" s="227"/>
      <c r="J21" s="227"/>
      <c r="K21" s="255">
        <f>'2019 Responses'!Q21</f>
        <v>5</v>
      </c>
      <c r="L21" s="224"/>
      <c r="M21" s="225"/>
      <c r="N21" s="255">
        <f>'2019 Responses'!U21</f>
        <v>15</v>
      </c>
      <c r="O21" s="224"/>
      <c r="P21" s="225"/>
      <c r="Q21" s="82">
        <f>IFERROR('2019 Responses'!Y21,"")</f>
        <v>20</v>
      </c>
      <c r="R21" s="82">
        <f>'2019 Responses'!AB21</f>
        <v>35387</v>
      </c>
      <c r="S21" s="108">
        <f t="shared" si="0"/>
        <v>0.22222222222222221</v>
      </c>
      <c r="T21" s="111">
        <f t="shared" si="1"/>
        <v>5.0583547630485767E-3</v>
      </c>
      <c r="U21" s="132">
        <f t="shared" si="2"/>
        <v>8.771929824561403E-2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</row>
    <row r="22" spans="1:116" x14ac:dyDescent="0.3">
      <c r="A22" s="11" t="s">
        <v>22</v>
      </c>
      <c r="B22" s="256">
        <f>'2019 Responses'!E22</f>
        <v>6</v>
      </c>
      <c r="C22" s="233"/>
      <c r="D22" s="234"/>
      <c r="E22" s="256">
        <f>'2019 Responses'!I22</f>
        <v>0</v>
      </c>
      <c r="F22" s="233"/>
      <c r="G22" s="234"/>
      <c r="H22" s="236">
        <f>'2019 Responses'!M22</f>
        <v>6</v>
      </c>
      <c r="I22" s="236"/>
      <c r="J22" s="236"/>
      <c r="K22" s="256">
        <f>'2019 Responses'!Q22</f>
        <v>0</v>
      </c>
      <c r="L22" s="233"/>
      <c r="M22" s="234"/>
      <c r="N22" s="256">
        <f>'2019 Responses'!U22</f>
        <v>8</v>
      </c>
      <c r="O22" s="233"/>
      <c r="P22" s="234"/>
      <c r="Q22" s="84">
        <f>IFERROR('2019 Responses'!Y22,"")</f>
        <v>23</v>
      </c>
      <c r="R22" s="200">
        <f>'2019 Responses'!AB22</f>
        <v>22207</v>
      </c>
      <c r="S22" s="201">
        <f t="shared" si="0"/>
        <v>0</v>
      </c>
      <c r="T22" s="202">
        <f t="shared" si="1"/>
        <v>2.7018507677759263E-4</v>
      </c>
      <c r="U22" s="203">
        <f t="shared" si="2"/>
        <v>1.3333333333333333</v>
      </c>
      <c r="DI22" s="17"/>
      <c r="DJ22" s="17"/>
      <c r="DK22" s="17"/>
      <c r="DL22" s="17"/>
    </row>
    <row r="23" spans="1:116" s="15" customFormat="1" x14ac:dyDescent="0.3">
      <c r="A23" s="14" t="s">
        <v>23</v>
      </c>
      <c r="B23" s="255">
        <f>'2019 Responses'!E23</f>
        <v>298</v>
      </c>
      <c r="C23" s="224"/>
      <c r="D23" s="225"/>
      <c r="E23" s="255">
        <f>'2019 Responses'!I23</f>
        <v>0</v>
      </c>
      <c r="F23" s="224"/>
      <c r="G23" s="225"/>
      <c r="H23" s="227">
        <f>'2019 Responses'!M23</f>
        <v>183</v>
      </c>
      <c r="I23" s="227"/>
      <c r="J23" s="227"/>
      <c r="K23" s="255">
        <f>'2019 Responses'!Q23</f>
        <v>10</v>
      </c>
      <c r="L23" s="224"/>
      <c r="M23" s="225"/>
      <c r="N23" s="255">
        <f>'2019 Responses'!U23</f>
        <v>6</v>
      </c>
      <c r="O23" s="224"/>
      <c r="P23" s="225"/>
      <c r="Q23" s="82">
        <f>IFERROR('2019 Responses'!Y23,"")</f>
        <v>48</v>
      </c>
      <c r="R23" s="82">
        <f>'2019 Responses'!AB23</f>
        <v>62935</v>
      </c>
      <c r="S23" s="108">
        <f t="shared" si="0"/>
        <v>0.38590604026845637</v>
      </c>
      <c r="T23" s="111">
        <f t="shared" si="1"/>
        <v>4.8939381901962342E-3</v>
      </c>
      <c r="U23" s="132">
        <f t="shared" si="2"/>
        <v>2.0134228187919462E-2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</row>
    <row r="24" spans="1:116" x14ac:dyDescent="0.3">
      <c r="A24" s="11" t="s">
        <v>24</v>
      </c>
      <c r="B24" s="256">
        <f>'2019 Responses'!E24</f>
        <v>0</v>
      </c>
      <c r="C24" s="233"/>
      <c r="D24" s="234"/>
      <c r="E24" s="256">
        <f>'2019 Responses'!I24</f>
        <v>0</v>
      </c>
      <c r="F24" s="233"/>
      <c r="G24" s="234"/>
      <c r="H24" s="236">
        <f>'2019 Responses'!M24</f>
        <v>0</v>
      </c>
      <c r="I24" s="236"/>
      <c r="J24" s="236"/>
      <c r="K24" s="256">
        <f>'2019 Responses'!Q24</f>
        <v>1</v>
      </c>
      <c r="L24" s="233"/>
      <c r="M24" s="234"/>
      <c r="N24" s="256">
        <f>'2019 Responses'!U24</f>
        <v>0</v>
      </c>
      <c r="O24" s="233"/>
      <c r="P24" s="234"/>
      <c r="Q24" s="84">
        <f>IFERROR('2019 Responses'!Y24,"")</f>
        <v>2</v>
      </c>
      <c r="R24" s="200">
        <f>'2019 Responses'!AB24</f>
        <v>18180</v>
      </c>
      <c r="S24" s="201" t="str">
        <f t="shared" si="0"/>
        <v>No Appeals</v>
      </c>
      <c r="T24" s="202">
        <f t="shared" si="1"/>
        <v>5.5005500550055004E-5</v>
      </c>
      <c r="U24" s="203" t="str">
        <f t="shared" si="2"/>
        <v>No Appeals</v>
      </c>
      <c r="DI24" s="17"/>
      <c r="DJ24" s="17"/>
      <c r="DK24" s="17"/>
      <c r="DL24" s="17"/>
    </row>
    <row r="25" spans="1:116" s="15" customFormat="1" x14ac:dyDescent="0.3">
      <c r="A25" s="14" t="s">
        <v>25</v>
      </c>
      <c r="B25" s="255">
        <f>'2019 Responses'!E25</f>
        <v>93</v>
      </c>
      <c r="C25" s="224"/>
      <c r="D25" s="225"/>
      <c r="E25" s="255">
        <f>'2019 Responses'!I25</f>
        <v>0</v>
      </c>
      <c r="F25" s="224"/>
      <c r="G25" s="225"/>
      <c r="H25" s="227">
        <f>'2019 Responses'!M25</f>
        <v>64</v>
      </c>
      <c r="I25" s="227"/>
      <c r="J25" s="227"/>
      <c r="K25" s="255">
        <f>'2019 Responses'!Q25</f>
        <v>3</v>
      </c>
      <c r="L25" s="224"/>
      <c r="M25" s="225"/>
      <c r="N25" s="255">
        <f>'2019 Responses'!U25</f>
        <v>0</v>
      </c>
      <c r="O25" s="224"/>
      <c r="P25" s="225"/>
      <c r="Q25" s="82">
        <f>IFERROR('2019 Responses'!Y25,"")</f>
        <v>95</v>
      </c>
      <c r="R25" s="82">
        <f>'2019 Responses'!AB25</f>
        <v>53445</v>
      </c>
      <c r="S25" s="108">
        <f t="shared" si="0"/>
        <v>0.31182795698924731</v>
      </c>
      <c r="T25" s="111">
        <f t="shared" si="1"/>
        <v>1.7962391243334268E-3</v>
      </c>
      <c r="U25" s="132">
        <f t="shared" si="2"/>
        <v>0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16" x14ac:dyDescent="0.3">
      <c r="A26" s="11" t="s">
        <v>26</v>
      </c>
      <c r="B26" s="256">
        <f>'2019 Responses'!E26</f>
        <v>40</v>
      </c>
      <c r="C26" s="233"/>
      <c r="D26" s="234"/>
      <c r="E26" s="256">
        <f>'2019 Responses'!I26</f>
        <v>0</v>
      </c>
      <c r="F26" s="233"/>
      <c r="G26" s="234"/>
      <c r="H26" s="236">
        <f>'2019 Responses'!M26</f>
        <v>31</v>
      </c>
      <c r="I26" s="236"/>
      <c r="J26" s="236"/>
      <c r="K26" s="256">
        <f>'2019 Responses'!Q26</f>
        <v>0</v>
      </c>
      <c r="L26" s="233"/>
      <c r="M26" s="234"/>
      <c r="N26" s="256">
        <f>'2019 Responses'!U26</f>
        <v>1</v>
      </c>
      <c r="O26" s="233"/>
      <c r="P26" s="234"/>
      <c r="Q26" s="84">
        <f>IFERROR('2019 Responses'!Y26,"")</f>
        <v>15</v>
      </c>
      <c r="R26" s="200">
        <f>'2019 Responses'!AB26</f>
        <v>48509</v>
      </c>
      <c r="S26" s="201">
        <f t="shared" si="0"/>
        <v>0.22500000000000001</v>
      </c>
      <c r="T26" s="202">
        <f t="shared" si="1"/>
        <v>8.2458925147910699E-4</v>
      </c>
      <c r="U26" s="203">
        <f t="shared" si="2"/>
        <v>2.5000000000000001E-2</v>
      </c>
      <c r="DI26" s="17"/>
      <c r="DJ26" s="17"/>
      <c r="DK26" s="17"/>
      <c r="DL26" s="17"/>
    </row>
    <row r="27" spans="1:116" s="15" customFormat="1" x14ac:dyDescent="0.3">
      <c r="A27" s="14" t="s">
        <v>27</v>
      </c>
      <c r="B27" s="255">
        <f>'2019 Responses'!E27</f>
        <v>23</v>
      </c>
      <c r="C27" s="224"/>
      <c r="D27" s="225"/>
      <c r="E27" s="255">
        <f>'2019 Responses'!I27</f>
        <v>0</v>
      </c>
      <c r="F27" s="224"/>
      <c r="G27" s="225"/>
      <c r="H27" s="227">
        <f>'2019 Responses'!M27</f>
        <v>22</v>
      </c>
      <c r="I27" s="227"/>
      <c r="J27" s="227"/>
      <c r="K27" s="255">
        <f>'2019 Responses'!Q27</f>
        <v>4</v>
      </c>
      <c r="L27" s="224"/>
      <c r="M27" s="225"/>
      <c r="N27" s="255">
        <f>'2019 Responses'!U27</f>
        <v>1</v>
      </c>
      <c r="O27" s="224"/>
      <c r="P27" s="225"/>
      <c r="Q27" s="82">
        <f>IFERROR('2019 Responses'!Y27,"")</f>
        <v>66</v>
      </c>
      <c r="R27" s="82">
        <f>'2019 Responses'!AB27</f>
        <v>33347</v>
      </c>
      <c r="S27" s="108">
        <f t="shared" si="0"/>
        <v>4.3478260869565216E-2</v>
      </c>
      <c r="T27" s="111">
        <f t="shared" si="1"/>
        <v>8.0966803610519689E-4</v>
      </c>
      <c r="U27" s="132">
        <f t="shared" si="2"/>
        <v>4.3478260869565216E-2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16" x14ac:dyDescent="0.3">
      <c r="A28" s="11" t="s">
        <v>28</v>
      </c>
      <c r="B28" s="256">
        <f>'2019 Responses'!E28</f>
        <v>10</v>
      </c>
      <c r="C28" s="233"/>
      <c r="D28" s="234"/>
      <c r="E28" s="256">
        <f>'2019 Responses'!I28</f>
        <v>0</v>
      </c>
      <c r="F28" s="233"/>
      <c r="G28" s="234"/>
      <c r="H28" s="236">
        <f>'2019 Responses'!M28</f>
        <v>9</v>
      </c>
      <c r="I28" s="236"/>
      <c r="J28" s="236"/>
      <c r="K28" s="256">
        <f>'2019 Responses'!Q28</f>
        <v>0</v>
      </c>
      <c r="L28" s="233"/>
      <c r="M28" s="234"/>
      <c r="N28" s="256">
        <f>'2019 Responses'!U28</f>
        <v>3</v>
      </c>
      <c r="O28" s="233"/>
      <c r="P28" s="234"/>
      <c r="Q28" s="84">
        <f>IFERROR('2019 Responses'!Y28,"")</f>
        <v>10</v>
      </c>
      <c r="R28" s="200">
        <f>'2019 Responses'!AB28</f>
        <v>15739</v>
      </c>
      <c r="S28" s="201">
        <f t="shared" si="0"/>
        <v>0.1</v>
      </c>
      <c r="T28" s="202">
        <f t="shared" si="1"/>
        <v>6.3536438147277462E-4</v>
      </c>
      <c r="U28" s="203">
        <f t="shared" si="2"/>
        <v>0.3</v>
      </c>
      <c r="DI28" s="17"/>
      <c r="DJ28" s="17"/>
      <c r="DK28" s="17"/>
      <c r="DL28" s="17"/>
    </row>
    <row r="29" spans="1:116" s="15" customFormat="1" x14ac:dyDescent="0.3">
      <c r="A29" s="14" t="s">
        <v>29</v>
      </c>
      <c r="B29" s="255">
        <f>'2019 Responses'!E29</f>
        <v>539</v>
      </c>
      <c r="C29" s="224"/>
      <c r="D29" s="225"/>
      <c r="E29" s="255">
        <f>'2019 Responses'!I29</f>
        <v>0</v>
      </c>
      <c r="F29" s="224"/>
      <c r="G29" s="225"/>
      <c r="H29" s="227">
        <f>'2019 Responses'!M29</f>
        <v>536</v>
      </c>
      <c r="I29" s="227"/>
      <c r="J29" s="227"/>
      <c r="K29" s="255">
        <f>'2019 Responses'!Q29</f>
        <v>26</v>
      </c>
      <c r="L29" s="224"/>
      <c r="M29" s="225"/>
      <c r="N29" s="255">
        <f>'2019 Responses'!U29</f>
        <v>191</v>
      </c>
      <c r="O29" s="224"/>
      <c r="P29" s="225"/>
      <c r="Q29" s="82">
        <f>IFERROR('2019 Responses'!Y29,"")</f>
        <v>543</v>
      </c>
      <c r="R29" s="82">
        <f>'2019 Responses'!AB29</f>
        <v>332916</v>
      </c>
      <c r="S29" s="108">
        <f t="shared" si="0"/>
        <v>5.5658627087198514E-3</v>
      </c>
      <c r="T29" s="111">
        <f t="shared" si="1"/>
        <v>1.6971248002499129E-3</v>
      </c>
      <c r="U29" s="132">
        <f t="shared" si="2"/>
        <v>0.35435992578849723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</row>
    <row r="30" spans="1:116" x14ac:dyDescent="0.3">
      <c r="A30" s="11" t="s">
        <v>30</v>
      </c>
      <c r="B30" s="256">
        <f>'2019 Responses'!E30</f>
        <v>24</v>
      </c>
      <c r="C30" s="233"/>
      <c r="D30" s="234"/>
      <c r="E30" s="256">
        <f>'2019 Responses'!I30</f>
        <v>0</v>
      </c>
      <c r="F30" s="233"/>
      <c r="G30" s="234"/>
      <c r="H30" s="236">
        <f>'2019 Responses'!M30</f>
        <v>20</v>
      </c>
      <c r="I30" s="236"/>
      <c r="J30" s="236"/>
      <c r="K30" s="256">
        <f>'2019 Responses'!Q30</f>
        <v>8</v>
      </c>
      <c r="L30" s="233"/>
      <c r="M30" s="234"/>
      <c r="N30" s="256">
        <f>'2019 Responses'!U30</f>
        <v>3</v>
      </c>
      <c r="O30" s="233"/>
      <c r="P30" s="234"/>
      <c r="Q30" s="84">
        <f>IFERROR('2019 Responses'!Y30,"")</f>
        <v>51</v>
      </c>
      <c r="R30" s="200">
        <f>'2019 Responses'!AB30</f>
        <v>18844</v>
      </c>
      <c r="S30" s="201">
        <f t="shared" si="0"/>
        <v>0.16666666666666666</v>
      </c>
      <c r="T30" s="202">
        <f t="shared" si="1"/>
        <v>1.6981532583315645E-3</v>
      </c>
      <c r="U30" s="203">
        <f t="shared" si="2"/>
        <v>0.125</v>
      </c>
      <c r="DI30" s="17"/>
      <c r="DJ30" s="17"/>
      <c r="DK30" s="17"/>
      <c r="DL30" s="17"/>
    </row>
    <row r="31" spans="1:116" s="15" customFormat="1" x14ac:dyDescent="0.3">
      <c r="A31" s="14" t="s">
        <v>31</v>
      </c>
      <c r="B31" s="255">
        <f>'2019 Responses'!E31</f>
        <v>122</v>
      </c>
      <c r="C31" s="224"/>
      <c r="D31" s="225"/>
      <c r="E31" s="255">
        <f>'2019 Responses'!I31</f>
        <v>2</v>
      </c>
      <c r="F31" s="224"/>
      <c r="G31" s="225"/>
      <c r="H31" s="227">
        <f>'2019 Responses'!M31</f>
        <v>79</v>
      </c>
      <c r="I31" s="227"/>
      <c r="J31" s="227"/>
      <c r="K31" s="255">
        <f>'2019 Responses'!Q31</f>
        <v>18</v>
      </c>
      <c r="L31" s="224"/>
      <c r="M31" s="225"/>
      <c r="N31" s="255">
        <f>'2019 Responses'!U31</f>
        <v>2</v>
      </c>
      <c r="O31" s="224"/>
      <c r="P31" s="225"/>
      <c r="Q31" s="82">
        <f>IFERROR('2019 Responses'!Y31,"")</f>
        <v>228</v>
      </c>
      <c r="R31" s="82">
        <f>'2019 Responses'!AB31</f>
        <v>69434</v>
      </c>
      <c r="S31" s="108">
        <f t="shared" si="0"/>
        <v>0.35245901639344263</v>
      </c>
      <c r="T31" s="111">
        <f t="shared" si="1"/>
        <v>2.0451075841806609E-3</v>
      </c>
      <c r="U31" s="132">
        <f t="shared" si="2"/>
        <v>1.6393442622950821E-2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</row>
    <row r="32" spans="1:116" x14ac:dyDescent="0.3">
      <c r="A32" s="11" t="s">
        <v>32</v>
      </c>
      <c r="B32" s="256">
        <f>'2019 Responses'!E32</f>
        <v>7</v>
      </c>
      <c r="C32" s="233"/>
      <c r="D32" s="234"/>
      <c r="E32" s="256">
        <f>'2019 Responses'!I32</f>
        <v>0</v>
      </c>
      <c r="F32" s="233"/>
      <c r="G32" s="234"/>
      <c r="H32" s="236">
        <f>'2019 Responses'!M32</f>
        <v>5</v>
      </c>
      <c r="I32" s="236"/>
      <c r="J32" s="236"/>
      <c r="K32" s="256">
        <f>'2019 Responses'!Q32</f>
        <v>0</v>
      </c>
      <c r="L32" s="233"/>
      <c r="M32" s="234"/>
      <c r="N32" s="256">
        <f>'2019 Responses'!U32</f>
        <v>0</v>
      </c>
      <c r="O32" s="233"/>
      <c r="P32" s="234"/>
      <c r="Q32" s="84">
        <f>IFERROR('2019 Responses'!Y32,"")</f>
        <v>2</v>
      </c>
      <c r="R32" s="200">
        <f>'2019 Responses'!AB32</f>
        <v>8453</v>
      </c>
      <c r="S32" s="201">
        <f t="shared" si="0"/>
        <v>0.2857142857142857</v>
      </c>
      <c r="T32" s="202">
        <f t="shared" si="1"/>
        <v>8.2810836389447535E-4</v>
      </c>
      <c r="U32" s="203">
        <f t="shared" si="2"/>
        <v>0</v>
      </c>
      <c r="DI32" s="17"/>
      <c r="DJ32" s="17"/>
      <c r="DK32" s="17"/>
      <c r="DL32" s="17"/>
    </row>
    <row r="33" spans="1:116" s="15" customFormat="1" x14ac:dyDescent="0.3">
      <c r="A33" s="14" t="s">
        <v>33</v>
      </c>
      <c r="B33" s="255">
        <f>'2019 Responses'!E33</f>
        <v>267</v>
      </c>
      <c r="C33" s="224"/>
      <c r="D33" s="225"/>
      <c r="E33" s="255">
        <f>'2019 Responses'!I33</f>
        <v>192</v>
      </c>
      <c r="F33" s="224"/>
      <c r="G33" s="225"/>
      <c r="H33" s="227">
        <f>'2019 Responses'!M33</f>
        <v>333</v>
      </c>
      <c r="I33" s="227"/>
      <c r="J33" s="227"/>
      <c r="K33" s="255">
        <f>'2019 Responses'!Q33</f>
        <v>68</v>
      </c>
      <c r="L33" s="224"/>
      <c r="M33" s="225"/>
      <c r="N33" s="255">
        <f>'2019 Responses'!U33</f>
        <v>41</v>
      </c>
      <c r="O33" s="224"/>
      <c r="P33" s="225"/>
      <c r="Q33" s="82">
        <f>IFERROR('2019 Responses'!Y33,"")</f>
        <v>1112</v>
      </c>
      <c r="R33" s="82">
        <f>'2019 Responses'!AB33</f>
        <v>313333</v>
      </c>
      <c r="S33" s="108">
        <f t="shared" si="0"/>
        <v>-0.24719101123595505</v>
      </c>
      <c r="T33" s="111">
        <f t="shared" si="1"/>
        <v>1.6819166828900881E-3</v>
      </c>
      <c r="U33" s="132">
        <f t="shared" si="2"/>
        <v>0.15355805243445692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</row>
    <row r="34" spans="1:116" x14ac:dyDescent="0.3">
      <c r="A34" s="11" t="s">
        <v>34</v>
      </c>
      <c r="B34" s="256">
        <f>'2019 Responses'!E34</f>
        <v>258</v>
      </c>
      <c r="C34" s="233"/>
      <c r="D34" s="234"/>
      <c r="E34" s="256">
        <f>'2019 Responses'!I34</f>
        <v>0</v>
      </c>
      <c r="F34" s="233"/>
      <c r="G34" s="234"/>
      <c r="H34" s="236">
        <f>'2019 Responses'!M34</f>
        <v>212</v>
      </c>
      <c r="I34" s="236"/>
      <c r="J34" s="236"/>
      <c r="K34" s="256">
        <f>'2019 Responses'!Q34</f>
        <v>36</v>
      </c>
      <c r="L34" s="233"/>
      <c r="M34" s="234"/>
      <c r="N34" s="256">
        <f>'2019 Responses'!U34</f>
        <v>33</v>
      </c>
      <c r="O34" s="233"/>
      <c r="P34" s="234"/>
      <c r="Q34" s="84">
        <f>IFERROR('2019 Responses'!Y34,"")</f>
        <v>604</v>
      </c>
      <c r="R34" s="200">
        <f>'2019 Responses'!AB34</f>
        <v>216559</v>
      </c>
      <c r="S34" s="201">
        <f t="shared" si="0"/>
        <v>0.17829457364341086</v>
      </c>
      <c r="T34" s="202">
        <f t="shared" si="1"/>
        <v>1.3575976985486635E-3</v>
      </c>
      <c r="U34" s="203">
        <f t="shared" si="2"/>
        <v>0.12790697674418605</v>
      </c>
      <c r="DI34" s="17"/>
      <c r="DJ34" s="17"/>
      <c r="DK34" s="17"/>
      <c r="DL34" s="17"/>
    </row>
    <row r="35" spans="1:116" s="15" customFormat="1" x14ac:dyDescent="0.3">
      <c r="A35" s="14" t="s">
        <v>35</v>
      </c>
      <c r="B35" s="255">
        <f>'2019 Responses'!E35</f>
        <v>51</v>
      </c>
      <c r="C35" s="224"/>
      <c r="D35" s="225"/>
      <c r="E35" s="255">
        <f>'2019 Responses'!I35</f>
        <v>0</v>
      </c>
      <c r="F35" s="224"/>
      <c r="G35" s="225"/>
      <c r="H35" s="227">
        <f>'2019 Responses'!M35</f>
        <v>35</v>
      </c>
      <c r="I35" s="227"/>
      <c r="J35" s="227"/>
      <c r="K35" s="255">
        <f>'2019 Responses'!Q35</f>
        <v>6</v>
      </c>
      <c r="L35" s="224"/>
      <c r="M35" s="225"/>
      <c r="N35" s="255">
        <f>'2019 Responses'!U35</f>
        <v>2</v>
      </c>
      <c r="O35" s="224"/>
      <c r="P35" s="225"/>
      <c r="Q35" s="82">
        <f>IFERROR('2019 Responses'!Y35,"")</f>
        <v>26</v>
      </c>
      <c r="R35" s="82">
        <f>'2019 Responses'!AB35</f>
        <v>41767</v>
      </c>
      <c r="S35" s="108">
        <f t="shared" si="0"/>
        <v>0.31372549019607843</v>
      </c>
      <c r="T35" s="111">
        <f t="shared" si="1"/>
        <v>1.3647137692436612E-3</v>
      </c>
      <c r="U35" s="132">
        <f t="shared" si="2"/>
        <v>3.9215686274509803E-2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</row>
    <row r="36" spans="1:116" x14ac:dyDescent="0.3">
      <c r="A36" s="11" t="s">
        <v>36</v>
      </c>
      <c r="B36" s="256">
        <f>'2019 Responses'!E36</f>
        <v>126</v>
      </c>
      <c r="C36" s="233"/>
      <c r="D36" s="234"/>
      <c r="E36" s="256">
        <f>'2019 Responses'!I36</f>
        <v>23</v>
      </c>
      <c r="F36" s="233"/>
      <c r="G36" s="234"/>
      <c r="H36" s="236">
        <f>'2019 Responses'!M36</f>
        <v>54</v>
      </c>
      <c r="I36" s="236"/>
      <c r="J36" s="236"/>
      <c r="K36" s="256">
        <f>'2019 Responses'!Q36</f>
        <v>21</v>
      </c>
      <c r="L36" s="233"/>
      <c r="M36" s="234"/>
      <c r="N36" s="256">
        <f>'2019 Responses'!U36</f>
        <v>17</v>
      </c>
      <c r="O36" s="233"/>
      <c r="P36" s="234"/>
      <c r="Q36" s="84">
        <f>IFERROR('2019 Responses'!Y36,"")</f>
        <v>375</v>
      </c>
      <c r="R36" s="200">
        <f>'2019 Responses'!AB36</f>
        <v>121206</v>
      </c>
      <c r="S36" s="201">
        <f t="shared" si="0"/>
        <v>0.5714285714285714</v>
      </c>
      <c r="T36" s="202">
        <f t="shared" si="1"/>
        <v>1.4025708298269063E-3</v>
      </c>
      <c r="U36" s="203">
        <f t="shared" si="2"/>
        <v>0.13492063492063491</v>
      </c>
      <c r="DI36" s="17"/>
      <c r="DJ36" s="17"/>
      <c r="DK36" s="17"/>
      <c r="DL36" s="17"/>
    </row>
    <row r="37" spans="1:116" s="15" customFormat="1" x14ac:dyDescent="0.3">
      <c r="A37" s="14" t="s">
        <v>37</v>
      </c>
      <c r="B37" s="255">
        <f>'2019 Responses'!E37</f>
        <v>14</v>
      </c>
      <c r="C37" s="224"/>
      <c r="D37" s="225"/>
      <c r="E37" s="255">
        <f>'2019 Responses'!I37</f>
        <v>0</v>
      </c>
      <c r="F37" s="224"/>
      <c r="G37" s="225"/>
      <c r="H37" s="227">
        <f>'2019 Responses'!M37</f>
        <v>9</v>
      </c>
      <c r="I37" s="227"/>
      <c r="J37" s="227"/>
      <c r="K37" s="255">
        <f>'2019 Responses'!Q37</f>
        <v>1</v>
      </c>
      <c r="L37" s="224"/>
      <c r="M37" s="225"/>
      <c r="N37" s="255">
        <f>'2019 Responses'!U37</f>
        <v>0</v>
      </c>
      <c r="O37" s="224"/>
      <c r="P37" s="225"/>
      <c r="Q37" s="82">
        <f>IFERROR('2019 Responses'!Y37,"")</f>
        <v>10</v>
      </c>
      <c r="R37" s="82">
        <f>'2019 Responses'!AB37</f>
        <v>4549</v>
      </c>
      <c r="S37" s="108">
        <f t="shared" si="0"/>
        <v>0.35714285714285715</v>
      </c>
      <c r="T37" s="111">
        <f t="shared" si="1"/>
        <v>3.297428006155199E-3</v>
      </c>
      <c r="U37" s="132">
        <f t="shared" si="2"/>
        <v>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</row>
    <row r="38" spans="1:116" x14ac:dyDescent="0.3">
      <c r="A38" s="11" t="s">
        <v>38</v>
      </c>
      <c r="B38" s="256">
        <f>'2019 Responses'!E38</f>
        <v>10</v>
      </c>
      <c r="C38" s="233"/>
      <c r="D38" s="234"/>
      <c r="E38" s="256">
        <f>'2019 Responses'!I38</f>
        <v>0</v>
      </c>
      <c r="F38" s="233"/>
      <c r="G38" s="234"/>
      <c r="H38" s="236">
        <f>'2019 Responses'!M38</f>
        <v>10</v>
      </c>
      <c r="I38" s="236"/>
      <c r="J38" s="236"/>
      <c r="K38" s="256">
        <f>'2019 Responses'!Q38</f>
        <v>2</v>
      </c>
      <c r="L38" s="233"/>
      <c r="M38" s="234"/>
      <c r="N38" s="256">
        <f>'2019 Responses'!U38</f>
        <v>1</v>
      </c>
      <c r="O38" s="233"/>
      <c r="P38" s="234"/>
      <c r="Q38" s="84">
        <f>IFERROR('2019 Responses'!Y38,"")</f>
        <v>26</v>
      </c>
      <c r="R38" s="200">
        <f>'2019 Responses'!AB38</f>
        <v>30009</v>
      </c>
      <c r="S38" s="201">
        <f t="shared" si="0"/>
        <v>0</v>
      </c>
      <c r="T38" s="202">
        <f t="shared" si="1"/>
        <v>3.9988003598920324E-4</v>
      </c>
      <c r="U38" s="203">
        <f t="shared" si="2"/>
        <v>0.1</v>
      </c>
      <c r="DI38" s="17"/>
      <c r="DJ38" s="17"/>
      <c r="DK38" s="17"/>
      <c r="DL38" s="17"/>
    </row>
    <row r="39" spans="1:116" s="15" customFormat="1" x14ac:dyDescent="0.3">
      <c r="A39" s="14" t="s">
        <v>39</v>
      </c>
      <c r="B39" s="255">
        <f>'2019 Responses'!E39</f>
        <v>159</v>
      </c>
      <c r="C39" s="224"/>
      <c r="D39" s="225"/>
      <c r="E39" s="255">
        <f>'2019 Responses'!I39</f>
        <v>3</v>
      </c>
      <c r="F39" s="224"/>
      <c r="G39" s="225"/>
      <c r="H39" s="227">
        <f>'2019 Responses'!M39</f>
        <v>52</v>
      </c>
      <c r="I39" s="227"/>
      <c r="J39" s="227"/>
      <c r="K39" s="255">
        <f>'2019 Responses'!Q39</f>
        <v>8</v>
      </c>
      <c r="L39" s="224"/>
      <c r="M39" s="225"/>
      <c r="N39" s="255">
        <f>'2019 Responses'!U39</f>
        <v>5</v>
      </c>
      <c r="O39" s="224"/>
      <c r="P39" s="225"/>
      <c r="Q39" s="82">
        <f>IFERROR('2019 Responses'!Y39,"")</f>
        <v>394</v>
      </c>
      <c r="R39" s="82">
        <f>'2019 Responses'!AB39</f>
        <v>113280</v>
      </c>
      <c r="S39" s="108">
        <f t="shared" si="0"/>
        <v>0.67295597484276726</v>
      </c>
      <c r="T39" s="111">
        <f t="shared" si="1"/>
        <v>1.5007062146892656E-3</v>
      </c>
      <c r="U39" s="132">
        <f t="shared" si="2"/>
        <v>3.1446540880503145E-2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</row>
    <row r="40" spans="1:116" x14ac:dyDescent="0.3">
      <c r="A40" s="11" t="s">
        <v>40</v>
      </c>
      <c r="B40" s="256">
        <f>'2019 Responses'!E40</f>
        <v>4</v>
      </c>
      <c r="C40" s="233"/>
      <c r="D40" s="234"/>
      <c r="E40" s="256">
        <f>'2019 Responses'!I40</f>
        <v>0</v>
      </c>
      <c r="F40" s="233"/>
      <c r="G40" s="234"/>
      <c r="H40" s="236">
        <f>'2019 Responses'!M40</f>
        <v>4</v>
      </c>
      <c r="I40" s="236"/>
      <c r="J40" s="236"/>
      <c r="K40" s="256">
        <f>'2019 Responses'!Q40</f>
        <v>1</v>
      </c>
      <c r="L40" s="233"/>
      <c r="M40" s="234"/>
      <c r="N40" s="256">
        <f>'2019 Responses'!U40</f>
        <v>0</v>
      </c>
      <c r="O40" s="233"/>
      <c r="P40" s="234"/>
      <c r="Q40" s="84">
        <f>IFERROR('2019 Responses'!Y40,"")</f>
        <v>1</v>
      </c>
      <c r="R40" s="200">
        <f>'2019 Responses'!AB40</f>
        <v>37104</v>
      </c>
      <c r="S40" s="201">
        <f t="shared" si="0"/>
        <v>0</v>
      </c>
      <c r="T40" s="202">
        <f t="shared" si="1"/>
        <v>1.347563605002156E-4</v>
      </c>
      <c r="U40" s="203">
        <f t="shared" si="2"/>
        <v>0</v>
      </c>
      <c r="DI40" s="17"/>
      <c r="DJ40" s="17"/>
      <c r="DK40" s="17"/>
      <c r="DL40" s="17"/>
    </row>
    <row r="41" spans="1:116" s="15" customFormat="1" x14ac:dyDescent="0.3">
      <c r="A41" s="14" t="s">
        <v>41</v>
      </c>
      <c r="B41" s="255">
        <f>'2019 Responses'!E41</f>
        <v>9</v>
      </c>
      <c r="C41" s="224"/>
      <c r="D41" s="225"/>
      <c r="E41" s="255">
        <f>'2019 Responses'!I41</f>
        <v>0</v>
      </c>
      <c r="F41" s="224"/>
      <c r="G41" s="225"/>
      <c r="H41" s="227">
        <f>'2019 Responses'!M41</f>
        <v>7</v>
      </c>
      <c r="I41" s="227"/>
      <c r="J41" s="227"/>
      <c r="K41" s="255">
        <f>'2019 Responses'!Q41</f>
        <v>26</v>
      </c>
      <c r="L41" s="224"/>
      <c r="M41" s="225"/>
      <c r="N41" s="255">
        <f>'2019 Responses'!U41</f>
        <v>13</v>
      </c>
      <c r="O41" s="224"/>
      <c r="P41" s="225"/>
      <c r="Q41" s="82">
        <f>IFERROR('2019 Responses'!Y41,"")</f>
        <v>83</v>
      </c>
      <c r="R41" s="82">
        <f>'2019 Responses'!AB41</f>
        <v>106719</v>
      </c>
      <c r="S41" s="108">
        <f t="shared" si="0"/>
        <v>0.22222222222222221</v>
      </c>
      <c r="T41" s="111">
        <f t="shared" si="1"/>
        <v>3.2796409261705978E-4</v>
      </c>
      <c r="U41" s="132">
        <f t="shared" si="2"/>
        <v>1.4444444444444444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1:116" s="7" customFormat="1" x14ac:dyDescent="0.3">
      <c r="A42" s="16" t="s">
        <v>45</v>
      </c>
      <c r="B42" s="228">
        <f>SUM(B3:B41)</f>
        <v>6840</v>
      </c>
      <c r="C42" s="228"/>
      <c r="D42" s="228"/>
      <c r="E42" s="228">
        <f>SUM(E3:E41)</f>
        <v>358</v>
      </c>
      <c r="F42" s="228"/>
      <c r="G42" s="228"/>
      <c r="H42" s="228">
        <f>SUM(H3:H41)</f>
        <v>4828</v>
      </c>
      <c r="I42" s="228"/>
      <c r="J42" s="228"/>
      <c r="K42" s="228">
        <f>SUM(K3:K41)</f>
        <v>502</v>
      </c>
      <c r="L42" s="228"/>
      <c r="M42" s="228"/>
      <c r="N42" s="229">
        <f>SUM(N3:N41)</f>
        <v>1334</v>
      </c>
      <c r="O42" s="230"/>
      <c r="P42" s="231"/>
      <c r="Q42" s="83">
        <f>SUM(Q3:Q41)</f>
        <v>6782</v>
      </c>
      <c r="R42" s="83">
        <f>SUM(R3:R41)</f>
        <v>3263197</v>
      </c>
      <c r="S42" s="83"/>
      <c r="T42" s="83"/>
      <c r="U42" s="83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</row>
    <row r="43" spans="1:116" s="17" customFormat="1" x14ac:dyDescent="0.3">
      <c r="A43" s="153" t="s">
        <v>94</v>
      </c>
      <c r="B43" s="220">
        <f>AVERAGE(B3:B41)</f>
        <v>175.38461538461539</v>
      </c>
      <c r="C43" s="221"/>
      <c r="D43" s="174">
        <f>AVERAGE(D3:F41)</f>
        <v>9.1794871794871788</v>
      </c>
      <c r="E43" s="220">
        <f>AVERAGE(E3:E41)</f>
        <v>9.1794871794871788</v>
      </c>
      <c r="F43" s="221"/>
      <c r="G43" s="174">
        <f>AVERAGE(G3:I41)</f>
        <v>123.7948717948718</v>
      </c>
      <c r="H43" s="220">
        <f>AVERAGE(H3:H41)</f>
        <v>123.7948717948718</v>
      </c>
      <c r="I43" s="221"/>
      <c r="J43" s="174">
        <f>AVERAGE(J3:L41)</f>
        <v>12.871794871794872</v>
      </c>
      <c r="K43" s="220">
        <f>AVERAGE(K3:K41)</f>
        <v>12.871794871794872</v>
      </c>
      <c r="L43" s="222"/>
      <c r="M43" s="221"/>
      <c r="N43" s="220">
        <f>AVERAGE(N3:N41)</f>
        <v>34.205128205128204</v>
      </c>
      <c r="O43" s="222"/>
      <c r="P43" s="221"/>
      <c r="Q43" s="199">
        <f>AVERAGE(Q3:Q41)</f>
        <v>173.89743589743588</v>
      </c>
      <c r="R43" s="153"/>
      <c r="S43" s="153"/>
      <c r="T43" s="153"/>
      <c r="U43" s="153"/>
    </row>
    <row r="44" spans="1:116" s="17" customFormat="1" x14ac:dyDescent="0.3"/>
    <row r="45" spans="1:116" s="17" customFormat="1" x14ac:dyDescent="0.3"/>
    <row r="46" spans="1:116" s="17" customFormat="1" x14ac:dyDescent="0.3"/>
    <row r="47" spans="1:116" s="17" customFormat="1" x14ac:dyDescent="0.3"/>
    <row r="48" spans="1:116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  <row r="120" s="17" customFormat="1" x14ac:dyDescent="0.3"/>
    <row r="121" s="17" customFormat="1" x14ac:dyDescent="0.3"/>
    <row r="122" s="17" customFormat="1" x14ac:dyDescent="0.3"/>
    <row r="123" s="17" customFormat="1" x14ac:dyDescent="0.3"/>
    <row r="124" s="17" customFormat="1" x14ac:dyDescent="0.3"/>
    <row r="125" s="17" customFormat="1" x14ac:dyDescent="0.3"/>
    <row r="126" s="17" customFormat="1" x14ac:dyDescent="0.3"/>
    <row r="127" s="17" customFormat="1" x14ac:dyDescent="0.3"/>
    <row r="128" s="17" customFormat="1" x14ac:dyDescent="0.3"/>
    <row r="129" s="17" customFormat="1" x14ac:dyDescent="0.3"/>
    <row r="130" s="17" customFormat="1" x14ac:dyDescent="0.3"/>
    <row r="131" s="17" customFormat="1" x14ac:dyDescent="0.3"/>
    <row r="132" s="17" customFormat="1" x14ac:dyDescent="0.3"/>
    <row r="133" s="17" customFormat="1" x14ac:dyDescent="0.3"/>
    <row r="134" s="17" customFormat="1" x14ac:dyDescent="0.3"/>
    <row r="135" s="17" customFormat="1" x14ac:dyDescent="0.3"/>
    <row r="136" s="17" customFormat="1" x14ac:dyDescent="0.3"/>
    <row r="137" s="17" customFormat="1" x14ac:dyDescent="0.3"/>
    <row r="138" s="17" customFormat="1" x14ac:dyDescent="0.3"/>
    <row r="139" s="17" customFormat="1" x14ac:dyDescent="0.3"/>
    <row r="140" s="17" customFormat="1" x14ac:dyDescent="0.3"/>
    <row r="141" s="17" customFormat="1" x14ac:dyDescent="0.3"/>
    <row r="142" s="17" customFormat="1" x14ac:dyDescent="0.3"/>
    <row r="143" s="17" customFormat="1" x14ac:dyDescent="0.3"/>
    <row r="144" s="17" customFormat="1" x14ac:dyDescent="0.3"/>
    <row r="145" s="17" customFormat="1" x14ac:dyDescent="0.3"/>
    <row r="146" s="17" customFormat="1" x14ac:dyDescent="0.3"/>
    <row r="147" s="17" customFormat="1" x14ac:dyDescent="0.3"/>
    <row r="148" s="17" customFormat="1" x14ac:dyDescent="0.3"/>
    <row r="149" s="17" customFormat="1" x14ac:dyDescent="0.3"/>
    <row r="150" s="17" customFormat="1" x14ac:dyDescent="0.3"/>
    <row r="151" s="17" customFormat="1" x14ac:dyDescent="0.3"/>
    <row r="152" s="17" customFormat="1" x14ac:dyDescent="0.3"/>
    <row r="153" s="17" customFormat="1" x14ac:dyDescent="0.3"/>
    <row r="154" s="17" customFormat="1" x14ac:dyDescent="0.3"/>
    <row r="155" s="17" customFormat="1" x14ac:dyDescent="0.3"/>
    <row r="156" s="17" customFormat="1" x14ac:dyDescent="0.3"/>
    <row r="157" s="17" customFormat="1" x14ac:dyDescent="0.3"/>
    <row r="158" s="17" customFormat="1" x14ac:dyDescent="0.3"/>
    <row r="159" s="17" customFormat="1" x14ac:dyDescent="0.3"/>
    <row r="160" s="17" customFormat="1" x14ac:dyDescent="0.3"/>
    <row r="161" s="17" customFormat="1" x14ac:dyDescent="0.3"/>
    <row r="162" s="17" customFormat="1" x14ac:dyDescent="0.3"/>
    <row r="163" s="17" customFormat="1" x14ac:dyDescent="0.3"/>
    <row r="164" s="17" customFormat="1" x14ac:dyDescent="0.3"/>
    <row r="165" s="17" customFormat="1" x14ac:dyDescent="0.3"/>
    <row r="166" s="17" customFormat="1" x14ac:dyDescent="0.3"/>
    <row r="167" s="17" customFormat="1" x14ac:dyDescent="0.3"/>
    <row r="168" s="17" customFormat="1" x14ac:dyDescent="0.3"/>
    <row r="169" s="17" customFormat="1" x14ac:dyDescent="0.3"/>
    <row r="170" s="17" customFormat="1" x14ac:dyDescent="0.3"/>
    <row r="171" s="17" customFormat="1" x14ac:dyDescent="0.3"/>
    <row r="172" s="17" customFormat="1" x14ac:dyDescent="0.3"/>
    <row r="173" s="17" customFormat="1" x14ac:dyDescent="0.3"/>
    <row r="174" s="17" customFormat="1" x14ac:dyDescent="0.3"/>
    <row r="175" s="17" customFormat="1" x14ac:dyDescent="0.3"/>
    <row r="176" s="17" customFormat="1" x14ac:dyDescent="0.3"/>
    <row r="177" spans="1:17" s="17" customFormat="1" x14ac:dyDescent="0.3"/>
    <row r="178" spans="1:17" s="17" customFormat="1" x14ac:dyDescent="0.3"/>
    <row r="179" spans="1:17" s="17" customFormat="1" x14ac:dyDescent="0.3"/>
    <row r="180" spans="1:17" s="17" customFormat="1" x14ac:dyDescent="0.3"/>
    <row r="181" spans="1:17" s="17" customFormat="1" x14ac:dyDescent="0.3"/>
    <row r="182" spans="1:17" s="17" customFormat="1" x14ac:dyDescent="0.3"/>
    <row r="183" spans="1:17" s="17" customFormat="1" x14ac:dyDescent="0.3"/>
    <row r="184" spans="1:17" s="17" customFormat="1" x14ac:dyDescent="0.3"/>
    <row r="185" spans="1:17" s="17" customFormat="1" x14ac:dyDescent="0.3">
      <c r="Q185"/>
    </row>
    <row r="186" spans="1:17" s="17" customFormat="1" x14ac:dyDescent="0.3">
      <c r="Q186"/>
    </row>
    <row r="187" spans="1:17" s="17" customFormat="1" x14ac:dyDescent="0.3">
      <c r="Q187"/>
    </row>
    <row r="188" spans="1:17" s="17" customFormat="1" x14ac:dyDescent="0.3">
      <c r="Q188"/>
    </row>
    <row r="189" spans="1:17" s="17" customFormat="1" x14ac:dyDescent="0.3">
      <c r="Q189"/>
    </row>
    <row r="190" spans="1:17" s="17" customFormat="1" x14ac:dyDescent="0.3">
      <c r="Q190"/>
    </row>
    <row r="191" spans="1:17" s="17" customFormat="1" x14ac:dyDescent="0.3">
      <c r="Q191"/>
    </row>
    <row r="192" spans="1:17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</sheetData>
  <mergeCells count="215">
    <mergeCell ref="B1:D1"/>
    <mergeCell ref="E1:G1"/>
    <mergeCell ref="H1:J1"/>
    <mergeCell ref="K1:M1"/>
    <mergeCell ref="N1:P1"/>
    <mergeCell ref="B2:D2"/>
    <mergeCell ref="E2:G2"/>
    <mergeCell ref="H2:J2"/>
    <mergeCell ref="K2:M2"/>
    <mergeCell ref="N2:P2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6:D26"/>
    <mergeCell ref="E26:G26"/>
    <mergeCell ref="H26:J26"/>
    <mergeCell ref="K26:M26"/>
    <mergeCell ref="N26:P26"/>
    <mergeCell ref="B27:D27"/>
    <mergeCell ref="E27:G27"/>
    <mergeCell ref="H27:J27"/>
    <mergeCell ref="K27:M27"/>
    <mergeCell ref="N27:P27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31:D31"/>
    <mergeCell ref="E31:G31"/>
    <mergeCell ref="H31:J31"/>
    <mergeCell ref="K31:M31"/>
    <mergeCell ref="N31:P31"/>
    <mergeCell ref="B32:D32"/>
    <mergeCell ref="E32:G32"/>
    <mergeCell ref="H32:J32"/>
    <mergeCell ref="K32:M32"/>
    <mergeCell ref="N32:P32"/>
    <mergeCell ref="B33:D33"/>
    <mergeCell ref="E33:G33"/>
    <mergeCell ref="H33:J33"/>
    <mergeCell ref="K33:M33"/>
    <mergeCell ref="N33:P33"/>
    <mergeCell ref="B34:D34"/>
    <mergeCell ref="E34:G34"/>
    <mergeCell ref="H34:J34"/>
    <mergeCell ref="K34:M34"/>
    <mergeCell ref="N34:P34"/>
    <mergeCell ref="B35:D35"/>
    <mergeCell ref="E35:G35"/>
    <mergeCell ref="H35:J35"/>
    <mergeCell ref="K35:M35"/>
    <mergeCell ref="N35:P35"/>
    <mergeCell ref="B36:D36"/>
    <mergeCell ref="E36:G36"/>
    <mergeCell ref="H36:J36"/>
    <mergeCell ref="K36:M36"/>
    <mergeCell ref="N36:P36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B39:D39"/>
    <mergeCell ref="E39:G39"/>
    <mergeCell ref="H39:J39"/>
    <mergeCell ref="K39:M39"/>
    <mergeCell ref="N39:P39"/>
    <mergeCell ref="B40:D40"/>
    <mergeCell ref="E40:G40"/>
    <mergeCell ref="H40:J40"/>
    <mergeCell ref="K40:M40"/>
    <mergeCell ref="N40:P40"/>
    <mergeCell ref="B43:C43"/>
    <mergeCell ref="E43:F43"/>
    <mergeCell ref="H43:I43"/>
    <mergeCell ref="K43:M43"/>
    <mergeCell ref="N43:P43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N42:P42"/>
  </mergeCells>
  <pageMargins left="0.25" right="0.25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AB8CED4F39741A2367E52871361B1" ma:contentTypeVersion="92" ma:contentTypeDescription="Create a new document." ma:contentTypeScope="" ma:versionID="87eef0f96fddc6bea0f17a75cef7d584">
  <xsd:schema xmlns:xsd="http://www.w3.org/2001/XMLSchema" xmlns:xs="http://www.w3.org/2001/XMLSchema" xmlns:p="http://schemas.microsoft.com/office/2006/metadata/properties" xmlns:ns2="f593d59e-83a3-4fd4-b403-fce21b0473d9" xmlns:ns3="7d37e2fe-df55-4f60-9d86-56de86a342f7" targetNamespace="http://schemas.microsoft.com/office/2006/metadata/properties" ma:root="true" ma:fieldsID="5880f57997c63191258e580705b70c8e" ns2:_="" ns3:_="">
    <xsd:import namespace="f593d59e-83a3-4fd4-b403-fce21b0473d9"/>
    <xsd:import namespace="7d37e2fe-df55-4f60-9d86-56de86a342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3d59e-83a3-4fd4-b403-fce21b0473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7e2fe-df55-4f60-9d86-56de86a34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dlc_DocId xmlns="f593d59e-83a3-4fd4-b403-fce21b0473d9">5PD2KT6UPD2R-1385358726-485</_dlc_DocId>
    <_dlc_DocIdUrl xmlns="f593d59e-83a3-4fd4-b403-fce21b0473d9">
      <Url>https://sharepoint/division/pt/CountyReviews/_layouts/15/DocIdRedir.aspx?ID=5PD2KT6UPD2R-1385358726-485</Url>
      <Description>5PD2KT6UPD2R-1385358726-485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86A9C-D6BE-4459-AA89-F628E93203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739CF3C-B7AB-41EF-8D2D-7A2C9ED24B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93d59e-83a3-4fd4-b403-fce21b0473d9"/>
    <ds:schemaRef ds:uri="7d37e2fe-df55-4f60-9d86-56de86a34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CEFEB-ED94-4681-B722-DD46A8021537}">
  <ds:schemaRefs>
    <ds:schemaRef ds:uri="http://schemas.microsoft.com/office/2006/documentManagement/types"/>
    <ds:schemaRef ds:uri="f593d59e-83a3-4fd4-b403-fce21b0473d9"/>
    <ds:schemaRef ds:uri="http://purl.org/dc/elements/1.1/"/>
    <ds:schemaRef ds:uri="http://schemas.openxmlformats.org/package/2006/metadata/core-properties"/>
    <ds:schemaRef ds:uri="7d37e2fe-df55-4f60-9d86-56de86a342f7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CEAB431-2BC5-4991-A37E-FFEAF5D33B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2023 Report</vt:lpstr>
      <vt:lpstr>2023 Responses</vt:lpstr>
      <vt:lpstr>2022 Report</vt:lpstr>
      <vt:lpstr>2022 Responses</vt:lpstr>
      <vt:lpstr>2021 Report</vt:lpstr>
      <vt:lpstr>2021 Responses</vt:lpstr>
      <vt:lpstr>2020 Report</vt:lpstr>
      <vt:lpstr>2020 Responses</vt:lpstr>
      <vt:lpstr>2019 Report </vt:lpstr>
      <vt:lpstr>2019 Responses</vt:lpstr>
      <vt:lpstr>2018 Report</vt:lpstr>
      <vt:lpstr>2017 Report</vt:lpstr>
      <vt:lpstr>2016 Report</vt:lpstr>
      <vt:lpstr>2015 Report</vt:lpstr>
      <vt:lpstr>Data Viewer by AY</vt:lpstr>
      <vt:lpstr>Data Viewer by County</vt:lpstr>
      <vt:lpstr>'Data Viewer by AY'!Print_Area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jdhta140</dc:creator>
  <cp:lastModifiedBy>Leverington, Marc (DOR)</cp:lastModifiedBy>
  <cp:lastPrinted>2020-02-03T23:16:45Z</cp:lastPrinted>
  <dcterms:created xsi:type="dcterms:W3CDTF">2017-04-05T23:26:21Z</dcterms:created>
  <dcterms:modified xsi:type="dcterms:W3CDTF">2023-03-15T17:08:48Z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0x010100C81AB8CED4F39741A2367E52871361B1</vt:lpwstr>
  </property>
  <property fmtid="{D5CDD505-2E9C-101B-9397-08002B2CF9AE}" pid="3" name="_dlc_DocIdItemGuid">
    <vt:lpwstr>74337228-4cdc-4790-aac2-c7986d6765e2</vt:lpwstr>
  </property>
</Properties>
</file>